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61829fca31305520/Documents/Lavonne's Implementation Consultant Gig/"/>
    </mc:Choice>
  </mc:AlternateContent>
  <xr:revisionPtr revIDLastSave="0" documentId="8_{CAB2C015-509E-4D04-BC1C-2140C0985B3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art Here" sheetId="1" r:id="rId1"/>
    <sheet name="Master Dashboard" sheetId="2" r:id="rId2"/>
    <sheet name="1-System Performance" sheetId="3" r:id="rId3"/>
    <sheet name="2-ERP Integration" sheetId="4" r:id="rId4"/>
    <sheet name="3-Cash Application" sheetId="5" r:id="rId5"/>
    <sheet name="4-Collections &amp; Dunning" sheetId="6" r:id="rId6"/>
    <sheet name="5-Dispute &amp; Deduction" sheetId="7" r:id="rId7"/>
    <sheet name="6-Reporting &amp; Analytics" sheetId="8" r:id="rId8"/>
    <sheet name="7-User Adoption" sheetId="9" r:id="rId9"/>
    <sheet name="8-Vendor Accountability" sheetId="10" r:id="rId10"/>
    <sheet name="9-AI &amp; Automation" sheetId="11" r:id="rId11"/>
    <sheet name="10-Strategic Optimization" sheetId="12" r:id="rId12"/>
    <sheet name="Gap Financial Summary" sheetId="13" r:id="rId13"/>
    <sheet name="Gap Financial Summary1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3" l="1"/>
  <c r="D36" i="13"/>
  <c r="C36" i="13"/>
  <c r="C37" i="13" s="1"/>
  <c r="D26" i="13"/>
  <c r="F26" i="13" s="1"/>
  <c r="G26" i="13" s="1"/>
  <c r="D25" i="13"/>
  <c r="F25" i="13" s="1"/>
  <c r="G25" i="13" s="1"/>
  <c r="D24" i="13"/>
  <c r="F24" i="13" s="1"/>
  <c r="G24" i="13" s="1"/>
  <c r="D23" i="13"/>
  <c r="F23" i="13" s="1"/>
  <c r="G23" i="13" s="1"/>
  <c r="D20" i="13"/>
  <c r="F20" i="13" s="1"/>
  <c r="F16" i="13"/>
  <c r="B16" i="13"/>
  <c r="G15" i="13"/>
  <c r="E15" i="13"/>
  <c r="D15" i="13"/>
  <c r="C15" i="13"/>
  <c r="E14" i="13"/>
  <c r="G14" i="13" s="1"/>
  <c r="D14" i="13"/>
  <c r="C14" i="13"/>
  <c r="E13" i="13"/>
  <c r="G13" i="13" s="1"/>
  <c r="D13" i="13"/>
  <c r="C13" i="13"/>
  <c r="G12" i="13"/>
  <c r="E12" i="13"/>
  <c r="D12" i="13"/>
  <c r="C12" i="13"/>
  <c r="E11" i="13"/>
  <c r="G11" i="13" s="1"/>
  <c r="D11" i="13"/>
  <c r="C11" i="13"/>
  <c r="E10" i="13"/>
  <c r="G10" i="13" s="1"/>
  <c r="D10" i="13"/>
  <c r="C10" i="13"/>
  <c r="G9" i="13"/>
  <c r="E9" i="13"/>
  <c r="D9" i="13"/>
  <c r="C9" i="13"/>
  <c r="E8" i="13"/>
  <c r="G8" i="13" s="1"/>
  <c r="D8" i="13"/>
  <c r="C8" i="13"/>
  <c r="E7" i="13"/>
  <c r="G7" i="13" s="1"/>
  <c r="D7" i="13"/>
  <c r="C7" i="13"/>
  <c r="G6" i="13"/>
  <c r="E6" i="13"/>
  <c r="E16" i="13" s="1"/>
  <c r="D6" i="13"/>
  <c r="D16" i="13" s="1"/>
  <c r="C6" i="13"/>
  <c r="C16" i="13" s="1"/>
  <c r="G2" i="13"/>
  <c r="E2" i="13"/>
  <c r="C2" i="13"/>
  <c r="A2" i="13"/>
  <c r="C59" i="2"/>
  <c r="D58" i="2"/>
  <c r="D57" i="2"/>
  <c r="D56" i="2"/>
  <c r="D55" i="2"/>
  <c r="D54" i="2"/>
  <c r="D53" i="2"/>
  <c r="D52" i="2"/>
  <c r="D51" i="2"/>
  <c r="D50" i="2"/>
  <c r="D49" i="2"/>
  <c r="D59" i="2" s="1"/>
  <c r="G44" i="2"/>
  <c r="E44" i="2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F33" i="2"/>
  <c r="E33" i="2"/>
  <c r="E32" i="2"/>
  <c r="F32" i="2" s="1"/>
  <c r="C30" i="2"/>
  <c r="E30" i="2" s="1"/>
  <c r="F30" i="2" s="1"/>
  <c r="B25" i="2"/>
  <c r="B16" i="2"/>
  <c r="K15" i="2"/>
  <c r="I15" i="2"/>
  <c r="H15" i="2"/>
  <c r="G15" i="2"/>
  <c r="F15" i="2"/>
  <c r="J15" i="2" s="1"/>
  <c r="E15" i="2"/>
  <c r="D15" i="2"/>
  <c r="C15" i="2"/>
  <c r="K14" i="2"/>
  <c r="H14" i="2"/>
  <c r="G14" i="2"/>
  <c r="F14" i="2"/>
  <c r="J14" i="2" s="1"/>
  <c r="E14" i="2"/>
  <c r="D14" i="2"/>
  <c r="C14" i="2"/>
  <c r="K13" i="2"/>
  <c r="J13" i="2"/>
  <c r="H13" i="2"/>
  <c r="G13" i="2"/>
  <c r="F13" i="2"/>
  <c r="I13" i="2" s="1"/>
  <c r="E13" i="2"/>
  <c r="D13" i="2"/>
  <c r="C13" i="2"/>
  <c r="K12" i="2"/>
  <c r="I12" i="2"/>
  <c r="H12" i="2"/>
  <c r="G12" i="2"/>
  <c r="F12" i="2"/>
  <c r="J12" i="2" s="1"/>
  <c r="E12" i="2"/>
  <c r="D12" i="2"/>
  <c r="C12" i="2"/>
  <c r="K11" i="2"/>
  <c r="I11" i="2"/>
  <c r="H11" i="2"/>
  <c r="G11" i="2"/>
  <c r="F11" i="2"/>
  <c r="J11" i="2" s="1"/>
  <c r="E11" i="2"/>
  <c r="D11" i="2"/>
  <c r="C11" i="2"/>
  <c r="K10" i="2"/>
  <c r="H10" i="2"/>
  <c r="G10" i="2"/>
  <c r="F10" i="2"/>
  <c r="J10" i="2" s="1"/>
  <c r="E10" i="2"/>
  <c r="D10" i="2"/>
  <c r="C10" i="2"/>
  <c r="K9" i="2"/>
  <c r="J9" i="2"/>
  <c r="H9" i="2"/>
  <c r="G9" i="2"/>
  <c r="F9" i="2"/>
  <c r="I9" i="2" s="1"/>
  <c r="E9" i="2"/>
  <c r="D9" i="2"/>
  <c r="C9" i="2"/>
  <c r="K8" i="2"/>
  <c r="K16" i="2" s="1"/>
  <c r="B26" i="2" s="1"/>
  <c r="I8" i="2"/>
  <c r="H8" i="2"/>
  <c r="G8" i="2"/>
  <c r="G16" i="2" s="1"/>
  <c r="F8" i="2"/>
  <c r="J8" i="2" s="1"/>
  <c r="E8" i="2"/>
  <c r="D8" i="2"/>
  <c r="C8" i="2"/>
  <c r="C16" i="2" s="1"/>
  <c r="B20" i="2" s="1"/>
  <c r="K7" i="2"/>
  <c r="I7" i="2"/>
  <c r="H7" i="2"/>
  <c r="G7" i="2"/>
  <c r="F7" i="2"/>
  <c r="J7" i="2" s="1"/>
  <c r="E7" i="2"/>
  <c r="D7" i="2"/>
  <c r="C7" i="2"/>
  <c r="K6" i="2"/>
  <c r="H6" i="2"/>
  <c r="H16" i="2" s="1"/>
  <c r="G6" i="2"/>
  <c r="F6" i="2"/>
  <c r="F16" i="2" s="1"/>
  <c r="E6" i="2"/>
  <c r="E16" i="2" s="1"/>
  <c r="B22" i="2" s="1"/>
  <c r="D6" i="2"/>
  <c r="D16" i="2" s="1"/>
  <c r="B21" i="2" s="1"/>
  <c r="C6" i="2"/>
  <c r="B19" i="2" s="1"/>
  <c r="E2" i="2"/>
  <c r="C2" i="2"/>
  <c r="A2" i="2"/>
  <c r="D9" i="1"/>
  <c r="D8" i="1"/>
  <c r="D17" i="1" s="1"/>
  <c r="C31" i="2"/>
  <c r="E31" i="2" l="1"/>
  <c r="F31" i="2" s="1"/>
  <c r="J16" i="2"/>
  <c r="I16" i="2"/>
  <c r="B24" i="2" s="1"/>
  <c r="B23" i="2"/>
  <c r="F22" i="13"/>
  <c r="G22" i="13" s="1"/>
  <c r="G20" i="13"/>
  <c r="G27" i="13" s="1"/>
  <c r="C38" i="13" s="1"/>
  <c r="C40" i="13" s="1"/>
  <c r="G16" i="13"/>
  <c r="C39" i="13"/>
  <c r="I6" i="2"/>
  <c r="I10" i="2"/>
  <c r="I14" i="2"/>
  <c r="J6" i="2"/>
  <c r="A44" i="13" l="1"/>
</calcChain>
</file>

<file path=xl/sharedStrings.xml><?xml version="1.0" encoding="utf-8"?>
<sst xmlns="http://schemas.openxmlformats.org/spreadsheetml/2006/main" count="1101" uniqueCount="482">
  <si>
    <t>O2C POST-IMPLEMENTATION CHECKLIST</t>
  </si>
  <si>
    <t>LS Financial Management Group  |  250+ Items  |  10 Categories  |  Fully Editable</t>
  </si>
  <si>
    <t>www.lsfinancialmanagement.com  |  lsfinancialmanage@outlook.com</t>
  </si>
  <si>
    <t>COMPANY SETUP</t>
  </si>
  <si>
    <t>Company Name</t>
  </si>
  <si>
    <t>e.g. Acme Corp</t>
  </si>
  <si>
    <t>O2C Software Platform</t>
  </si>
  <si>
    <t>e.g. HighRadius, Billtrust, Esker</t>
  </si>
  <si>
    <t>Go-Live Date</t>
  </si>
  <si>
    <t>Enter date (MM/DD/YYYY)</t>
  </si>
  <si>
    <t>Days Since Go-Live</t>
  </si>
  <si>
    <t>Auto-calculated</t>
  </si>
  <si>
    <t>Assessment Date</t>
  </si>
  <si>
    <t>Auto-calculated (today)</t>
  </si>
  <si>
    <t>Assessment Lead</t>
  </si>
  <si>
    <t>Name of person leading assessment</t>
  </si>
  <si>
    <t>Executive Sponsor</t>
  </si>
  <si>
    <t>Name of executive sponsor</t>
  </si>
  <si>
    <t>AR Team Size</t>
  </si>
  <si>
    <t>Number of AR staff</t>
  </si>
  <si>
    <t>ERP System</t>
  </si>
  <si>
    <t>e.g. SAP, Oracle, NetSuite</t>
  </si>
  <si>
    <t>IMPLEMENTATION PHASE INDICATOR</t>
  </si>
  <si>
    <t>Current Phase:</t>
  </si>
  <si>
    <t>COLOR &amp; PRIORITY LEGEND</t>
  </si>
  <si>
    <t>CRITICAL</t>
  </si>
  <si>
    <t>Active gap causing measurable financial impact. Address immediately.</t>
  </si>
  <si>
    <t>HIGH</t>
  </si>
  <si>
    <t>Significant gap or risk. Address within 30 days.</t>
  </si>
  <si>
    <t>STANDARD</t>
  </si>
  <si>
    <t>Optimization opportunity. Address within 60-90 days.</t>
  </si>
  <si>
    <t>ONGOING</t>
  </si>
  <si>
    <t>Continuous monitoring and improvement activity.</t>
  </si>
  <si>
    <t>STATUS DROPDOWN OPTIONS</t>
  </si>
  <si>
    <t>Resolved</t>
  </si>
  <si>
    <t>All actions complete, gap closed.</t>
  </si>
  <si>
    <t>In Progress</t>
  </si>
  <si>
    <t>Actively being worked on.</t>
  </si>
  <si>
    <t>At Risk</t>
  </si>
  <si>
    <t>Resolution at risk of missing target date.</t>
  </si>
  <si>
    <t>Gap Identified</t>
  </si>
  <si>
    <t>Gap documented, not yet actioned.</t>
  </si>
  <si>
    <t>Not Applicable</t>
  </si>
  <si>
    <t>Item does not apply to this environment.</t>
  </si>
  <si>
    <t>Under Review</t>
  </si>
  <si>
    <t>Under evaluation or assessment.</t>
  </si>
  <si>
    <t>HOW TO USE THIS WORKBOOK</t>
  </si>
  <si>
    <t>1. Complete the Company Setup section above with your organization details.</t>
  </si>
  <si>
    <t>2. Navigate to each Category tab (tabs 1-10) to audit gaps in each functional area.</t>
  </si>
  <si>
    <t>3. Use the Status dropdown (column D) on each sheet to classify each checklist item.</t>
  </si>
  <si>
    <t>4. Assign an Owner (column E) and Target Resolution Date (column F) for each open gap.</t>
  </si>
  <si>
    <t>5. Quantify the financial impact of each gap in column G (Annual $ Impact) wherever possible.</t>
  </si>
  <si>
    <t>6. The Master Dashboard tab tracks overall gap resolution progress across all categories.</t>
  </si>
  <si>
    <t>7. Sort any category sheet by Status to prioritize — start with all CRITICAL gaps.</t>
  </si>
  <si>
    <t>8. Use the Gap Financial Summary tab to build your ROI recovery business case for leadership.</t>
  </si>
  <si>
    <t>LS Financial Management Group | www.lsfinancialmanagement.com | © 2026 | CONFIDENTIAL — Licensed to purchaser only</t>
  </si>
  <si>
    <t>POST-IMPLEMENTATION GAP RESOLUTION DASHBOARD</t>
  </si>
  <si>
    <t>OVERALL PROGRESS BY CATEGORY</t>
  </si>
  <si>
    <t>Category</t>
  </si>
  <si>
    <t>Total Items</t>
  </si>
  <si>
    <t>% Resolved</t>
  </si>
  <si>
    <t>% Closed</t>
  </si>
  <si>
    <t>Total $ Impact</t>
  </si>
  <si>
    <t>Phase Priority</t>
  </si>
  <si>
    <t>1. System Performance &amp; Configuration</t>
  </si>
  <si>
    <t>1 - Hypercare</t>
  </si>
  <si>
    <t>2. ERP Integration</t>
  </si>
  <si>
    <t>3. Cash Application</t>
  </si>
  <si>
    <t>4. Collections &amp; Dunning</t>
  </si>
  <si>
    <t>2 - Stabilization</t>
  </si>
  <si>
    <t>5. Dispute &amp; Deduction</t>
  </si>
  <si>
    <t>6. Reporting &amp; Analytics</t>
  </si>
  <si>
    <t>7. User Adoption &amp; Training</t>
  </si>
  <si>
    <t>3 - Optimization</t>
  </si>
  <si>
    <t>8. Vendor Accountability &amp; Support</t>
  </si>
  <si>
    <t>9. AI &amp; Automation Expansion</t>
  </si>
  <si>
    <t>10. Strategic Optimization &amp; ROI</t>
  </si>
  <si>
    <t>4 - Transformation</t>
  </si>
  <si>
    <t>TOTALS</t>
  </si>
  <si>
    <t>All Phases</t>
  </si>
  <si>
    <t>KEY GAP METRICS</t>
  </si>
  <si>
    <t>Critical Gaps Outstanding</t>
  </si>
  <si>
    <t>Categories with active critical/at-risk gaps</t>
  </si>
  <si>
    <t>Total Gap Identified Count</t>
  </si>
  <si>
    <t>Items needing remediation</t>
  </si>
  <si>
    <t>Total In Progress</t>
  </si>
  <si>
    <t>Items actively being worked</t>
  </si>
  <si>
    <t>Total At Risk</t>
  </si>
  <si>
    <t>Items flagged as at risk</t>
  </si>
  <si>
    <t>Total Resolved</t>
  </si>
  <si>
    <t>Items successfully closed</t>
  </si>
  <si>
    <t>Overall % Resolved</t>
  </si>
  <si>
    <t>Workbook-wide resolution rate</t>
  </si>
  <si>
    <t>Estimated Annual $ Impact — Open Gaps</t>
  </si>
  <si>
    <t>Sum of $ impact for categories with open items</t>
  </si>
  <si>
    <t>Total Quantified $ Impact (All)</t>
  </si>
  <si>
    <t>All 10 categories combined</t>
  </si>
  <si>
    <t>30 / 60 / 90 / 180 DAY TARGETS</t>
  </si>
  <si>
    <t>Target Horizon</t>
  </si>
  <si>
    <t>Focus</t>
  </si>
  <si>
    <t>Items Due</t>
  </si>
  <si>
    <t>Items Complete</t>
  </si>
  <si>
    <t>% On Track</t>
  </si>
  <si>
    <t>Status</t>
  </si>
  <si>
    <t>30-Day Target</t>
  </si>
  <si>
    <t>All CRITICAL priority gaps resolved or in active remediation</t>
  </si>
  <si>
    <t>60-Day Target</t>
  </si>
  <si>
    <t>All HIGH priority gaps resolved or actively In Progress</t>
  </si>
  <si>
    <t>90-Day Target</t>
  </si>
  <si>
    <t>All STANDARD gaps addressed; AI expansion plan active and deployed</t>
  </si>
  <si>
    <t>150</t>
  </si>
  <si>
    <t>180-Day Target</t>
  </si>
  <si>
    <t>Full optimization achieved; ROI baseline confirmed; CFO presentation delivered</t>
  </si>
  <si>
    <t>250</t>
  </si>
  <si>
    <t>KPI COMPARISON — GO-LIVE BASELINE vs. CURRENT vs. TARGET</t>
  </si>
  <si>
    <t>KPI</t>
  </si>
  <si>
    <t>At Go-Live Baseline</t>
  </si>
  <si>
    <t>Current</t>
  </si>
  <si>
    <t>Target</t>
  </si>
  <si>
    <t>Gap to Target</t>
  </si>
  <si>
    <t>$ Impact of Gap</t>
  </si>
  <si>
    <t>Trend</t>
  </si>
  <si>
    <t>DSO (Days)</t>
  </si>
  <si>
    <t>CEI (%)</t>
  </si>
  <si>
    <t>Cash App Match Rate (%)</t>
  </si>
  <si>
    <t>% AR Past Due</t>
  </si>
  <si>
    <t>Dispute Resolution Days</t>
  </si>
  <si>
    <t>Write-off Rate (%)</t>
  </si>
  <si>
    <t>Manual Process Hours/Week</t>
  </si>
  <si>
    <t>AR Staff Satisfaction Score (1-10)</t>
  </si>
  <si>
    <t>WORKAROUND INVENTORY SUMMARY</t>
  </si>
  <si>
    <t>Hourly Rate Assumption ($):</t>
  </si>
  <si>
    <t>Workaround Description</t>
  </si>
  <si>
    <t>Function Area</t>
  </si>
  <si>
    <t>Hours/Week</t>
  </si>
  <si>
    <t>Annual Cost ($)</t>
  </si>
  <si>
    <t>Resolution Status</t>
  </si>
  <si>
    <t>Target Resolution Date</t>
  </si>
  <si>
    <t>Priority</t>
  </si>
  <si>
    <t>CATEGORY 1 — SYSTEM PERFORMANCE AND CONFIGURATION GAPS (25 Items)</t>
  </si>
  <si>
    <t>The first 30 days post-go-live reveal every gap between what was configured and what your business actually needs. Document every gap immediately — gaps left undocumented become permanent workarounds.</t>
  </si>
  <si>
    <t>#</t>
  </si>
  <si>
    <t>Checklist Item / Gap to Audit</t>
  </si>
  <si>
    <t>Owner</t>
  </si>
  <si>
    <t>Annual $ Impact</t>
  </si>
  <si>
    <t>Notes / Gap Description</t>
  </si>
  <si>
    <t>Audit actual system match rate vs. contracted/demo rate — document variance and notify vendor in writing</t>
  </si>
  <si>
    <t>Identify all functions shown in demo that are NOT active in current production configuration</t>
  </si>
  <si>
    <t>Audit all batch processing cycles — identify functions running overnight that were sold as real-time</t>
  </si>
  <si>
    <t>Document all manual processes rebuilt by AR team since go-live — this is the workaround inventory</t>
  </si>
  <si>
    <t>Compare go-live date to contractual commitment — if delayed, calculate penalty credits owed and invoice vendor</t>
  </si>
  <si>
    <t>Audit all dunning communications — are emails sending from correct address, arriving in customer inboxes, and logging responses automatically?</t>
  </si>
  <si>
    <t>Audit cash application match rate for each payment type: ACH, check, wire, credit card — identify lowest-performing type</t>
  </si>
  <si>
    <t>Audit collections worklist — is it generating daily? Are priority scores aligned with actual risk? Is it integrated with live AR aging?</t>
  </si>
  <si>
    <t>Audit dispute routing — are disputes automatically classified and routed, or falling into a manual queue?</t>
  </si>
  <si>
    <t>Audit credit management module — are credit holds triggering correctly, releasing correctly, and logging all approvals?</t>
  </si>
  <si>
    <t>Audit customer portal (if applicable) — adoption rate, payment success rate, dispute submission rate</t>
  </si>
  <si>
    <t>Audit ERP write-back — are all transactions posted back to ERP automatically or requiring manual intervention?</t>
  </si>
  <si>
    <t>Identify all error messages or system exceptions occurring more than once per week — log and escalate to vendor</t>
  </si>
  <si>
    <t>Audit reporting module — are all contracted reports available, accurate, and running on schedule?</t>
  </si>
  <si>
    <t>Test system performance under month-end volume — does system degrade or fail during peak transaction periods?</t>
  </si>
  <si>
    <t>Audit user access — are all active users properly provisioned with correct roles and permissions?</t>
  </si>
  <si>
    <t>Audit audit trail — is every system action logged with user ID, timestamp, and before/after values?</t>
  </si>
  <si>
    <t>Verify SSO and authentication is working correctly for all user types</t>
  </si>
  <si>
    <t>Test all email notification templates — are sender addresses, reply-to addresses, and content correct?</t>
  </si>
  <si>
    <t>Audit all scheduled jobs and automated workflows — confirm all are running on schedule with no silent failures</t>
  </si>
  <si>
    <t>Verify all customer master data loaded correctly — compare sample of 50 accounts to ERP source</t>
  </si>
  <si>
    <t>Audit all payment terms configurations — confirm terms in system match ERP and contracts</t>
  </si>
  <si>
    <t>Test all system integrations with live data — confirm no data loss, duplication, or transformation errors</t>
  </si>
  <si>
    <t>Verify all custom reports are producing accurate results — validate against ERP source data</t>
  </si>
  <si>
    <t>Monitor system uptime and performance weekly — track against SLA commitments in contract</t>
  </si>
  <si>
    <t>CATEGORY 2 — ERP INTEGRATION GAPS (25 Items)</t>
  </si>
  <si>
    <t>ERP integration gaps are the most common and most expensive post-go-live discovery. Every gap between the O2C software and your ERP creates a manual workaround that must be identified, quantified, and resolved.</t>
  </si>
  <si>
    <t>Audit real-time vs. batch data flow between O2C software and ERP — document every integration that runs on batch when real-time was contracted</t>
  </si>
  <si>
    <t>Identify all data fields present in ERP that are NOT flowing to O2C software — document each missing field and its operational impact</t>
  </si>
  <si>
    <t>Identify all O2C software outputs that are NOT posting back to ERP automatically — these are manual re-keying workarounds</t>
  </si>
  <si>
    <t>Test credit hold status synchronization: when O2C applies a credit hold, does ERP block new orders within contracted timeframe?</t>
  </si>
  <si>
    <t>Test payment posting: when O2C applies a payment, does ERP sub-ledger and GL update automatically and correctly?</t>
  </si>
  <si>
    <t>Audit AR aging data synchronization: is the AR aging in O2C software matching the ERP AR aging within acceptable tolerance?</t>
  </si>
  <si>
    <t>Audit customer master synchronization: when new customers or changes are made in ERP, do they flow to O2C software correctly and within what timeframe?</t>
  </si>
  <si>
    <t>Audit invoice data flow: are all invoice fields (number, amount, date, terms, line items) flowing correctly and completely?</t>
  </si>
  <si>
    <t>Audit payment remittance data: are all remittance details (invoice references, discount amounts, deduction codes) flowing correctly?</t>
  </si>
  <si>
    <t>Test deduction and dispute write-back: when disputes are resolved in O2C software, does the resolution post correctly to ERP?</t>
  </si>
  <si>
    <t>Audit EDI transaction handling: are all EDI 820 payment remittances processing correctly through the integration?</t>
  </si>
  <si>
    <t>Test multi-currency transaction handling if applicable: are exchange rates applying correctly at both O2C and ERP levels?</t>
  </si>
  <si>
    <t>Audit integration error handling: when integration fails, is an alert generated, is the error logged, and is there a retry mechanism?</t>
  </si>
  <si>
    <t>Test integration performance at peak volume: does integration maintain latency within acceptable thresholds during month-end?</t>
  </si>
  <si>
    <t>Document all integration middleware (iPaaS, RPA, custom scripts) — assess stability and maintenance risk of each</t>
  </si>
  <si>
    <t>Evaluate MCP (Model Context Protocol) readiness for SAP/Oracle/NetSuite — can AI be connected directly to ERP via MCP to eliminate current integration gaps?</t>
  </si>
  <si>
    <t>Audit all custom API endpoints built during implementation — document, test, and assign ownership for maintenance</t>
  </si>
  <si>
    <t>Verify all RPA bots (if in use) are running reliably — document each bot, its trigger, its failure rate, and its maintenance owner</t>
  </si>
  <si>
    <t>Test integration failover and recovery — what happens when the integration connection drops? Is there an automatic recovery?</t>
  </si>
  <si>
    <t>Audit integration monitoring and alerting — is someone notified within 15 minutes if an integration fails?</t>
  </si>
  <si>
    <t>Evaluate Power Automate or iPaaS alternatives to current brittle integrations — identify upgrade path</t>
  </si>
  <si>
    <t>Document all data transformation rules applied in the integration layer — are they documented and version-controlled?</t>
  </si>
  <si>
    <t>Verify all integration logs are retained for minimum 90 days for audit purposes</t>
  </si>
  <si>
    <t>Assess ERP upgrade compatibility: what happens to integrations when ERP updates? Is there a test protocol?</t>
  </si>
  <si>
    <t>Review integration performance metrics monthly — latency, failure rate, volume, error rate — trend analysis</t>
  </si>
  <si>
    <t>CATEGORY 3 — CASH APPLICATION GAPS (25 Items)</t>
  </si>
  <si>
    <t>Cash application gaps are directly measurable in dollars and hours. Every percentage point of unmatched cash costs your team time and your business carrying costs. Quantify every gap.</t>
  </si>
  <si>
    <t>Measure current auto-match rate for each payment type — compare to contracted rate and demo rate — document variance</t>
  </si>
  <si>
    <t>Quantify volume and $ value of payments in manual review queue daily — this is the true cost of the gap</t>
  </si>
  <si>
    <t>Identify top 5 reasons for cash application failures — create a root cause log with count and $ value for each</t>
  </si>
  <si>
    <t>Audit unapplied cash balance — calculate carrying cost at cost of capital — escalate if above acceptable threshold</t>
  </si>
  <si>
    <t>Test remittance processing for each format: EDI 820, bank file, email PDF, portal notification — identify format with lowest match rate</t>
  </si>
  <si>
    <t>Audit same-day application rate — what percentage of payments received today are applied today?</t>
  </si>
  <si>
    <t>Audit short-payment handling — are short payments auto-flagged correctly? Is tolerance level configured correctly?</t>
  </si>
  <si>
    <t>Audit overpayment handling — are overpayments auto-creating credits correctly in ERP?</t>
  </si>
  <si>
    <t>Audit multi-invoice payment handling — are payments that cover multiple invoices matched correctly?</t>
  </si>
  <si>
    <t>Test parent-child account hierarchy handling — are payments from subsidiaries applying to the correct parent account?</t>
  </si>
  <si>
    <t>Audit discount handling — are early payment discounts being validated against contract terms before applying?</t>
  </si>
  <si>
    <t>Identify AI vs. OCR vs. rules-based matching performance difference — which technology is driving highest match rates?</t>
  </si>
  <si>
    <t>Measure AI model training progress — is match rate improving month-over-month as model trains on your data?</t>
  </si>
  <si>
    <t>Audit exception queue management — how long do unmatched items sit in queue before manual intervention? What is the SLA?</t>
  </si>
  <si>
    <t>Test lockbox file processing — are lockbox files from your bank processing correctly and completely?</t>
  </si>
  <si>
    <t>Evaluate ChatGPT or AI prompt workflow to supplement low match rate payment types — calculate potential improvement</t>
  </si>
  <si>
    <t>Audit write-off processing in cash application — are small balance write-offs processing correctly with proper GL coding?</t>
  </si>
  <si>
    <t>Audit intercompany payment handling if applicable</t>
  </si>
  <si>
    <t>Evaluate MCP integration to connect bank remittance data directly to AI matching — assess feasibility and ROI</t>
  </si>
  <si>
    <t>Measure staff hours per week spent on manual cash application — calculate annual cost of current manual work</t>
  </si>
  <si>
    <t>Benchmark match rate against industry standard (85-90% target) — document gap and create improvement plan</t>
  </si>
  <si>
    <t>Audit deduction coding at cash application — are deduction reason codes being assigned correctly at point of application?</t>
  </si>
  <si>
    <t>Test foreign currency cash application if applicable — are exchange rate calculations correct?</t>
  </si>
  <si>
    <t>Review and update cash application matching rules monthly — ensure rules align with current customer payment behavior</t>
  </si>
  <si>
    <t>Track cash application KPIs weekly: match rate by type, unapplied balance, exception volume, days to apply — trend analysis</t>
  </si>
  <si>
    <t>CATEGORY 4 — COLLECTIONS AND DUNNING GAPS (25 Items)</t>
  </si>
  <si>
    <t>Collections gaps directly impact DSO, CEI, and cash flow. Every gap is measurable. Every workaround your collectors rebuilt post-go-live represents a system failure that must be addressed.</t>
  </si>
  <si>
    <t>Audit dunning automation completeness — is every overdue account receiving automated outreach or are gaps in coverage allowing accounts to age silently?</t>
  </si>
  <si>
    <t>Audit collections worklist accuracy — does the worklist reflect real-time AR aging from ERP or is it running on stale data?</t>
  </si>
  <si>
    <t>Audit dunning priority scoring — are high-balance, high-risk accounts appearing at the top of the worklist every morning?</t>
  </si>
  <si>
    <t>Identify all accounts that have aged past 60 days with zero collector contact logged in the system — these are coverage gaps</t>
  </si>
  <si>
    <t>Measure and document current DSO vs. pre-go-live DSO baseline — quantify the impact of implementation on cash flow</t>
  </si>
  <si>
    <t>Audit dunning email deliverability — are emails landing in customer inboxes or being flagged as spam? Test with key customer domains</t>
  </si>
  <si>
    <t>Audit dunning template effectiveness — are dunning emails generating responses and payments or being ignored? Track open rates and response rates</t>
  </si>
  <si>
    <t>Audit promise-to-pay tracking — when customers make payment promises, are they being logged and auto-followed-up when broken?</t>
  </si>
  <si>
    <t>Audit contact rate by collector — how many outbound contacts per collector per day? What is the benchmark vs. target?</t>
  </si>
  <si>
    <t>Audit escalation workflow — when a collector escalates an account, does it route correctly to the next tier with full history attached?</t>
  </si>
  <si>
    <t>Audit credit hold trigger integration — when an account hits credit limit in O2C, does ERP automatically block new orders?</t>
  </si>
  <si>
    <t>Audit dispute-to-collections handoff — when a dispute is identified during collections, does it route correctly to the dispute team?</t>
  </si>
  <si>
    <t>Measure collector productivity per FTE — invoices contacted, $ collected, promises obtained — compare to pre-implementation baseline</t>
  </si>
  <si>
    <t>Audit automated follow-up on broken promises — does the system auto-escalate when a promise-to-pay date passes without payment?</t>
  </si>
  <si>
    <t>Test collections system integration with real-time ERP AR data — confirm that payments post in ERP and update collector worklist same-day</t>
  </si>
  <si>
    <t>Deploy AI dunning prompt pack to supplement automated dunning for accounts with complex dispute history or relationship-sensitive situations</t>
  </si>
  <si>
    <t>Evaluate AI-powered collections prioritization — can ChatGPT or Copilot analyze aging data and recommend daily call priority order?</t>
  </si>
  <si>
    <t>Audit CEI (Collections Effectiveness Index) trending — is CEI improving, flat, or declining since go-live?</t>
  </si>
  <si>
    <t>Audit customer-specific dunning rules — are VIP or strategic accounts receiving customized communication cadences?</t>
  </si>
  <si>
    <t>Audit multi-currency collections workflow if applicable — are foreign currency invoices being collected with correct local context?</t>
  </si>
  <si>
    <t>Audit collections team reporting — does each collector have a daily scorecard showing their portfolio performance?</t>
  </si>
  <si>
    <t>Audit collector notes quality — are collectors documenting call outcomes, promises, and next steps in the system or in personal spreadsheets?</t>
  </si>
  <si>
    <t>Evaluate AI-assisted dispute drafting for collectors — can AI draft initial dispute acknowledgment emails to reduce manual writing time?</t>
  </si>
  <si>
    <t>Benchmark dunning sequence timing against industry best practice — are the days-past-due intervals for each dunning level optimized?</t>
  </si>
  <si>
    <t>Track collections KPIs weekly: DSO trend, CEI trend, promise-to-pay kept rate, collector productivity, broken promise rate — executive dashboard</t>
  </si>
  <si>
    <t>CATEGORY 5 — DISPUTE AND DEDUCTION GAPS (25 Items)</t>
  </si>
  <si>
    <t>Unresolved disputes age into write-offs. Every day a dispute sits unresolved costs carrying cost and risks permanent loss. Audit every dispute process for gaps.</t>
  </si>
  <si>
    <t>Audit dispute intake automation — are all customer disputes being captured in the system, or are some arriving via email and never logged?</t>
  </si>
  <si>
    <t>Audit dispute classification accuracy — are dispute reason codes being assigned correctly at intake? Incorrect codes corrupt root cause data</t>
  </si>
  <si>
    <t>Audit dispute routing accuracy — are disputes automatically routing to the correct internal owner (AR, Sales, Operations, Logistics) based on reason code?</t>
  </si>
  <si>
    <t>Measure current average dispute resolution days vs. pre-go-live baseline and vs. contracted SLA target</t>
  </si>
  <si>
    <t>Audit disputes aged over 90 days — calculate total open dollar value and carrying cost — escalate all to senior management immediately</t>
  </si>
  <si>
    <t>Audit documentation request automation — when a dispute requires proof of delivery or invoice copy, does the system auto-request from the right internal team?</t>
  </si>
  <si>
    <t>Audit internal escalation workflow — when a dispute exceeds SLA, does it auto-escalate to manager with full dispute history attached?</t>
  </si>
  <si>
    <t>Audit vendor-side dispute response SLAs — are you tracking how long the O2C software vendor takes to resolve disputes that are system configuration issues?</t>
  </si>
  <si>
    <t>Audit deduction reason code library — is the reason code list complete, current, and aligned with actual deduction types your customers are taking?</t>
  </si>
  <si>
    <t>Audit deduction root cause trending — which deduction types are recurring? Are root causes being fed back to Sales, Operations, or Logistics?</t>
  </si>
  <si>
    <t>Audit write-off approval workflow — are write-offs requiring proper dual approval and GL coding before posting? Is the audit trail complete?</t>
  </si>
  <si>
    <t>Audit recovery rate by dispute type — what percentage of disputed amounts are being recovered vs. written off by reason code?</t>
  </si>
  <si>
    <t>Audit customer communication automation for disputes — are customers receiving automatic status updates as their dispute moves through the workflow?</t>
  </si>
  <si>
    <t>Test dispute aging report accuracy — does the dispute aging report in O2C match the dispute balances in ERP AR?</t>
  </si>
  <si>
    <t>Audit pre-deduction notification handling — when customers send advance deduction notices (chargebacks), are they being captured and processed before the payment arrives?</t>
  </si>
  <si>
    <t>Deploy AI dispute drafting workflow — use ChatGPT or Copilot to draft dispute denial letters, credit memo requests, and customer resolution communications</t>
  </si>
  <si>
    <t>Evaluate AI-powered dispute classification — can AI analyze incoming dispute text and auto-assign the most accurate reason code?</t>
  </si>
  <si>
    <t>Audit short-payment dispute threshold — is the auto-write-off tolerance level set correctly? Are you writing off disputes that should be collected?</t>
  </si>
  <si>
    <t>Build dispute resolution time target tracking: 30-day target for CRITICAL disputes, 60-day for HIGH, 90-day for STANDARD — measure compliance</t>
  </si>
  <si>
    <t>Audit intercompany dispute handling if applicable — are internal disputes between subsidiaries being processed through the same workflow?</t>
  </si>
  <si>
    <t>Evaluate MCP integration to pull dispute-related ERP data (PO, receipt, invoice) directly into AI for faster resolution recommendation</t>
  </si>
  <si>
    <t>Audit dispute dashboard for executive visibility — can your CFO see open dispute aging, recovery rates, and trend in real time?</t>
  </si>
  <si>
    <t>Measure dispute team productivity per FTE — disputes opened, disputes resolved, $ recovered, average resolution days</t>
  </si>
  <si>
    <t>Audit recurring deduction management — are high-frequency, low-dollar deductions from the same customers being batched for efficient processing?</t>
  </si>
  <si>
    <t>Track dispute KPIs monthly: open dispute balance, average resolution days, recovery rate by type, write-off rate, root cause trend — CFO-level reporting</t>
  </si>
  <si>
    <t>CATEGORY 6 — REPORTING AND ANALYTICS GAPS (25 Items)</t>
  </si>
  <si>
    <t>If your CFO is still getting AR reports from an Excel file someone builds manually every week, the reporting module is not delivering its value. Audit every reporting gap.</t>
  </si>
  <si>
    <t>Audit availability of all contracted standard reports — are all reports that were contracted and demonstrated now available in production?</t>
  </si>
  <si>
    <t>Audit AR aging report accuracy — does the AR aging report in O2C software match the AR aging in ERP sub-ledger to the dollar?</t>
  </si>
  <si>
    <t>Identify all manual Excel reports still being built by AR staff each week — each one represents a reporting module gap</t>
  </si>
  <si>
    <t>Audit CFO/executive reporting package — is the CFO receiving automated AR performance reports or still relying on manually prepared summaries?</t>
  </si>
  <si>
    <t>Audit DSO trending report — is DSO tracked daily/weekly/monthly with comparison to prior periods and go-live baseline?</t>
  </si>
  <si>
    <t>Audit CEI trending report — is CEI calculated correctly and trending in the right direction since go-live?</t>
  </si>
  <si>
    <t>Audit cash application performance report — does it show match rate by payment type, exception volume, and trend over time?</t>
  </si>
  <si>
    <t>Audit collector productivity scorecard — does each collector see their own daily performance metrics in the system?</t>
  </si>
  <si>
    <t>Audit dispute aging report — does it segment by reason code, aging bucket, dollar value, and responsible owner?</t>
  </si>
  <si>
    <t>Audit executive KPI dashboard — are all key AR metrics visible in a single real-time dashboard accessible to senior leadership?</t>
  </si>
  <si>
    <t>Audit custom dashboard configuration — were all custom dashboards from the implementation spec actually built and validated with end users?</t>
  </si>
  <si>
    <t>Audit real-time vs. scheduled report delivery — which reports require manual refresh? Which should be real-time but are not?</t>
  </si>
  <si>
    <t>Test report subscription and distribution — are weekly/monthly reports automatically emailing to the correct recipients on schedule?</t>
  </si>
  <si>
    <t>Audit report drill-down functionality — can users click from summary to detail to invoice level in contracted reports?</t>
  </si>
  <si>
    <t>Audit Power BI or Tableau integration if applicable — is the O2C data feeding correctly into enterprise BI tools?</t>
  </si>
  <si>
    <t>Deploy AI-powered weekly AR analysis workflow — use ChatGPT or Copilot prompt to analyze AR aging export and generate executive commentary automatically</t>
  </si>
  <si>
    <t>Evaluate AI-generated KPI narrative — can AI draft the written explanation of weekly AR performance for the CFO report?</t>
  </si>
  <si>
    <t>Audit month-end reporting package — does the system auto-generate all month-end AR close reports or does the team still manually compile?</t>
  </si>
  <si>
    <t>Audit write-off trending report — is write-off rate tracked by reason code, customer, and business unit with trend comparison?</t>
  </si>
  <si>
    <t>Audit credit management reporting — are credit limit utilization, credit hold status, and credit review aging visible in real-time?</t>
  </si>
  <si>
    <t>Audit customer portal activity reporting if applicable — are portal login rates, payment submission rates, and dispute submission rates tracked?</t>
  </si>
  <si>
    <t>Evaluate self-service reporting for business stakeholders — can Sales, Operations, and Finance access AR data relevant to their function without AR team involvement?</t>
  </si>
  <si>
    <t>Audit report access controls — are reports containing sensitive customer data restricted to appropriate user roles?</t>
  </si>
  <si>
    <t>Benchmark reporting module against implementation spec — document every report that was contracted but not delivered</t>
  </si>
  <si>
    <t>Publish weekly AR performance dashboard to executive team every Monday — track trend lines for DSO, CEI, match rate, dispute balance, and write-off rate</t>
  </si>
  <si>
    <t>CATEGORY 7 — USER ADOPTION AND TRAINING GAPS (25 Items)</t>
  </si>
  <si>
    <t>The single most reliable sign that an O2C implementation is underperforming is an AR team that rebuilt their old processes alongside the new system. Adoption gaps are measurable and fixable.</t>
  </si>
  <si>
    <t>Measure system login frequency by user — identify users logging in less than 3x per week as adoption risk requiring immediate intervention</t>
  </si>
  <si>
    <t>Identify all manual workarounds built alongside the system — for each workaround, determine if it replaces a system function or fills a true gap</t>
  </si>
  <si>
    <t>Audit feature utilization rate by module — which contracted modules have zero or near-zero active user engagement?</t>
  </si>
  <si>
    <t>Conduct user satisfaction survey — NPS score across all AR users — benchmark and track quarterly</t>
  </si>
  <si>
    <t>Audit role-specific training completion — has every user completed training for their specific role and the modules they are responsible for?</t>
  </si>
  <si>
    <t>Audit super-user effectiveness — are designated super-users able to answer peer questions and resolve basic configuration issues without vendor support?</t>
  </si>
  <si>
    <t>Audit manager adoption of reporting tools — are AR managers and team leads using system dashboards or reverting to manual Excel tracking?</t>
  </si>
  <si>
    <t>Audit executive adoption of dashboards — are the CFO and VP of Finance accessing the executive dashboard, or is AR staff still preparing manual briefings?</t>
  </si>
  <si>
    <t>Audit new hire training program — when a new AR team member joins, is there a structured onboarding path in the O2C system or is training ad hoc?</t>
  </si>
  <si>
    <t>Audit help documentation availability — are system help guides, process SOPs, and training materials accessible inside the system or on a shared drive?</t>
  </si>
  <si>
    <t>Measure user confidence score by module — do users feel confident using each module, or are they uncertain and defaulting to old processes?</t>
  </si>
  <si>
    <t>Audit process compliance — are all users following the designed O2C workflow from invoice to payment, or are there unauthorized process bypasses?</t>
  </si>
  <si>
    <t>Identify power users by module — the top 20% of users generating 80% of system activity — leverage them as internal champions</t>
  </si>
  <si>
    <t>Audit resistance sources — which team members or roles are actively resisting adoption? What are their objections? Address each formally</t>
  </si>
  <si>
    <t>Audit Collections team daily workflow — does each collector start their day with the system worklist or with a personal spreadsheet?</t>
  </si>
  <si>
    <t>Deploy AI workflow training for all AR staff — ensure each team member can use at least one AI prompt workflow to supplement their daily tasks</t>
  </si>
  <si>
    <t>Evaluate gamification of adoption metrics — can productivity scores and adoption rates be shared in a team leaderboard to drive engagement?</t>
  </si>
  <si>
    <t>Build and publish monthly system utilization report — show login frequency, feature usage, and workflow compliance by user</t>
  </si>
  <si>
    <t>Audit vendor training resources — are all vendor-provided training videos, guides, and certification programs being actively used?</t>
  </si>
  <si>
    <t>Evaluate O2C certification program enrollment — has the team been enrolled in any vendor or third-party O2C certification coursework?</t>
  </si>
  <si>
    <t>Conduct quarterly user feedback session — structured 30-minute session with each user role group to surface friction points and adoption barriers</t>
  </si>
  <si>
    <t>Audit system notification settings per user — are users receiving the right alerts and not experiencing notification fatigue from irrelevant alerts?</t>
  </si>
  <si>
    <t>Build a process deviation log — track every instance where a user bypasses the designed workflow — identify patterns for retraining or reconfiguration</t>
  </si>
  <si>
    <t>Evaluate change management support — was formal change management deployed during implementation? If not, deploy a lightweight adoption program now</t>
  </si>
  <si>
    <t>Track system adoption KPIs monthly: active users, login frequency, feature utilization rate, user satisfaction NPS, workaround count — trend report to leadership</t>
  </si>
  <si>
    <t>CATEGORY 8 — VENDOR ACCOUNTABILITY AND SUPPORT (25 Items)</t>
  </si>
  <si>
    <t>The contract you signed has teeth — but only if you use them. Every SLA breach, every unfulfilled commitment, every pending enhancement is a contractual obligation. Audit and enforce.</t>
  </si>
  <si>
    <t>Audit all open support tickets — how many are older than 30 days? 60 days? 90 days? Escalate all tickets exceeding SLA in writing to your named account executive</t>
  </si>
  <si>
    <t>Measure SLA compliance rate — what percentage of support tickets were resolved within the contracted SLA timeframe? Document every breach</t>
  </si>
  <si>
    <t>Audit outstanding enhancement requests — which enhancements were committed to at contract signing that have not yet been delivered? Document and demand timeline</t>
  </si>
  <si>
    <t>Identify contractual go-live penalty credits — if go-live was delayed beyond contracted date, calculate credits owed and submit formal invoice to vendor</t>
  </si>
  <si>
    <t>Audit named support contact availability — when you call or email your named support contact, what is the actual average response time vs. contracted SLA?</t>
  </si>
  <si>
    <t>Audit all open bug reports and system defects — are they being actively worked or sitting in backlog? Demand written status on all items older than 30 days</t>
  </si>
  <si>
    <t>Review vendor product roadmap — what features are committed for the next 12 months? Get written confirmation that features relevant to your gaps are on the roadmap</t>
  </si>
  <si>
    <t>Audit escalation effectiveness — when you escalate an issue to vendor management, is it resolved faster? Document escalation contacts and their response patterns</t>
  </si>
  <si>
    <t>Monitor vendor NPS score and industry reviews — is the vendor receiving poor ratings from other customers? This informs your leverage at renewal</t>
  </si>
  <si>
    <t>Audit subcontractor changes since go-live — has the vendor changed any implementation partners, integration providers, or hosting infrastructure? Demand notification</t>
  </si>
  <si>
    <t>Audit security and compliance updates — has the vendor issued any security advisories, patch updates, or compliance certifications since go-live? Are you current?</t>
  </si>
  <si>
    <t>Test data portability right now — can you export your complete AR data (customers, invoices, payment history, dispute history) in a usable format today?</t>
  </si>
  <si>
    <t>Schedule Executive Business Review (EBR) — demand a formal quarterly EBR with vendor senior leadership, your performance data, and a gap remediation agenda</t>
  </si>
  <si>
    <t>Submit formal written gap log to vendor — compile all identified gaps into a single formal document and submit to vendor Account Executive with resolution timeline demands</t>
  </si>
  <si>
    <t>Audit contract terms for annual rate cap — does your contract cap annual price increases? Verify and document the cap percentage before renewal discussions begin</t>
  </si>
  <si>
    <t>Audit vendor community and user group participation — are you connected to the vendor's customer community to learn workarounds and influence roadmap?</t>
  </si>
  <si>
    <t>Benchmark your support ticket volume and type against similar customers — are you generating more tickets than average? This may indicate a configuration gap</t>
  </si>
  <si>
    <t>Audit vendor training resources — are all promised training resources, certifications, and knowledge base articles available to your team?</t>
  </si>
  <si>
    <t>Build a formal vendor performance scorecard — score the vendor monthly on support responsiveness, product stability, roadmap delivery, and customer success quality</t>
  </si>
  <si>
    <t>Evaluate vendor financial stability — has the vendor had any ownership changes, layoffs, or funding events since contract signing that affect service continuity?</t>
  </si>
  <si>
    <t>Audit contract auto-renewal terms — when does your contract auto-renew? What is the notification window to opt out or renegotiate?</t>
  </si>
  <si>
    <t>Evaluate competitive alternatives — research 2-3 competing O2C platforms and their current capabilities — maintain competitive intelligence for renewal leverage</t>
  </si>
  <si>
    <t>Audit professional services availability — if you need vendor PS resources to close configuration gaps, what is their current availability and rate?</t>
  </si>
  <si>
    <t>Document all verbal commitments made by vendor during sales process — compile with emails and meeting notes — these are leverage in remediation discussions</t>
  </si>
  <si>
    <t>Maintain a live vendor accountability log — every commitment, every SLA breach, every open item — reviewed monthly with your vendor account team</t>
  </si>
  <si>
    <t>CATEGORY 9 — AI AND AUTOMATION EXPANSION (25 Items)</t>
  </si>
  <si>
    <t>Your O2C software is the foundation. AI — connected via MCP, APIs, or prompt workflows — is what fills the gaps and delivers the transformation results your team expected at go-live.</t>
  </si>
  <si>
    <t>Assess MCP (Model Context Protocol) integration feasibility for your ERP — can AI agents connect directly to SAP, Oracle, or NetSuite via MCP to eliminate current O2C integration gaps?</t>
  </si>
  <si>
    <t>Identify the top 3 manual processes in your AR workflow that AI could automate today — rank by hours/week and annual cost — build the business case</t>
  </si>
  <si>
    <t>Deploy ChatGPT or Copilot prompt workflow for cash application gap coverage — AI-assisted remittance matching for the payment types with lowest auto-match rates</t>
  </si>
  <si>
    <t>Deploy AI dunning prompt pack — use AI to draft personalized, context-aware collection emails for accounts that do not respond to automated dunning templates</t>
  </si>
  <si>
    <t>Conduct AI readiness assessment — do you have the data access, IT support, governance framework, and staff capability to deploy AI workflows across AR?</t>
  </si>
  <si>
    <t>Deploy AI collections prioritization workflow — daily prompt that analyzes AR aging, payment history, and dispute status to generate a ranked call priority list for collectors</t>
  </si>
  <si>
    <t>Deploy AI dispute drafting workflow — AI drafts dispute denial letters, credit memo requests, and customer resolution emails — collector reviews and sends</t>
  </si>
  <si>
    <t>Deploy AI weekly KPI analysis prompt — weekly prompt that analyzes AR performance data and generates a written executive summary with trend commentary and risk alerts</t>
  </si>
  <si>
    <t>Deploy AI credit review workflow — AI analyzes customer payment history, aging trend, dispute frequency, and external credit signals to generate a credit recommendation</t>
  </si>
  <si>
    <t>Evaluate ERP-to-AI connector options — assess API direct connection vs. iPaaS platform vs. MCP vs. RPA for connecting your ERP data to AI workflows — select and implement</t>
  </si>
  <si>
    <t>Build AI prompt library — create a shared, maintained library of all AI prompts used by AR team — version-controlled, role-specific, with output examples</t>
  </si>
  <si>
    <t>Establish AI governance framework — define acceptable AI use cases, output review requirements, prohibited uses, and audit trail documentation for all AI-assisted actions</t>
  </si>
  <si>
    <t>Audit AI output quality — for every AI workflow deployed, sample 10 outputs per week and score for accuracy, tone, and compliance — track trend</t>
  </si>
  <si>
    <t>Measure AI time savings — for each AI workflow deployed, calculate actual hours saved per week per user — compile into ROI report for leadership</t>
  </si>
  <si>
    <t>Ensure AI output audit trail — all AI-generated content that is sent externally (emails, letters, portal messages) must be logged with user review confirmation</t>
  </si>
  <si>
    <t>Evaluate AI-powered predictive DSO modeling — can AI analyze current AR aging and payment behavior to predict DSO for next 30/60/90 days?</t>
  </si>
  <si>
    <t>Evaluate customer payment behavior scoring — can AI analyze payment history by customer to predict likelihood of late payment and flag proactively?</t>
  </si>
  <si>
    <t>Evaluate early warning credit alert system — can AI monitor news, public filings, and payment trends to flag customers at elevated credit risk before default?</t>
  </si>
  <si>
    <t>Complete staff AI training — every AR team member completes a structured AI prompt writing course and demonstrates competency with at least one AR-specific workflow</t>
  </si>
  <si>
    <t>Evaluate Copilot for Microsoft 365 deployment if on Microsoft stack — assess AR-specific use cases (email drafting, data analysis, report generation) and ROI</t>
  </si>
  <si>
    <t>Audit vendor AI capabilities — what AI features are on the O2C software roadmap? What is the delivery timeline? Are they redundant with your internal AI deployments?</t>
  </si>
  <si>
    <t>Build AI ROI measurement framework — for each AI workflow, define the KPI baseline, track monthly improvement, and report quarterly AI ROI to CFO</t>
  </si>
  <si>
    <t>Evaluate AI-powered invoice processing — can AI extract and validate invoice data from unstructured sources (PDF, email, EDI) to reduce manual data entry?</t>
  </si>
  <si>
    <t>Assess AI vendor partner ecosystem — which AI vendors and integration partners does your O2C software vendor officially support or certify?</t>
  </si>
  <si>
    <t>Review AI workflow performance monthly — accuracy rate, time savings, user adoption, output quality score — update prompt library based on learnings</t>
  </si>
  <si>
    <t>CATEGORY 10 — STRATEGIC OPTIMIZATION AND ROI (25 Items)</t>
  </si>
  <si>
    <t>At 90-180+ days post-go-live, the implementation phase is over. This is the performance phase. Every item in this category drives measurable financial improvement.</t>
  </si>
  <si>
    <t>Measure current DSO vs. go-live baseline — calculate the exact improvement or deterioration in DSO since go-live and quantify the cash flow impact</t>
  </si>
  <si>
    <t>Measure current CEI vs. go-live baseline — is Collections Effectiveness Index above or below pre-implementation levels? If below, identify root cause</t>
  </si>
  <si>
    <t>Measure cash application match rate vs. go-live baseline — has auto-match rate improved? Calculate annual labor savings from match rate improvement</t>
  </si>
  <si>
    <t>Calculate quantified ROI vs. original business case — compare actual performance improvement to the projected ROI that justified the software purchase</t>
  </si>
  <si>
    <t>Prepare CFO/board ROI presentation — compile all performance data, gap resolution progress, and financial impact into an executive-grade presentation</t>
  </si>
  <si>
    <t>Measure write-off rate reduction vs. baseline — has the dispute and collections improvement reduced the write-off rate? Quantify annual recovery improvement</t>
  </si>
  <si>
    <t>Measure dispute resolution time reduction — average days to resolve a dispute vs. pre-go-live baseline — quantify carrying cost savings</t>
  </si>
  <si>
    <t>Measure staff productivity improvement — AR FTE output (invoices processed, payments applied, disputes resolved) vs. pre-implementation baseline per FTE</t>
  </si>
  <si>
    <t>Prepare contract renewal strategy with performance data — use actual KPI improvement data as leverage for rate negotiation and module expansion decisions</t>
  </si>
  <si>
    <t>Build vendor performance scorecard for renewal negotiation — score vendor on every dimension: support, product delivery, integration quality, roadmap fulfillment</t>
  </si>
  <si>
    <t>Assess Phase 2 module expansion — now that baseline is established, evaluate additional O2C modules (credit, portal, e-invoicing) for ROI-positive expansion</t>
  </si>
  <si>
    <t>Develop 12-month O2C transformation roadmap — written plan covering gap remediation, AI expansion, process optimization, and KPI targets for next 12 months</t>
  </si>
  <si>
    <t>Build annual AR performance benchmark — compare your KPIs to industry benchmarks (DSO, CEI, match rate, dispute rate) — identify where you rank and what top quartile looks like</t>
  </si>
  <si>
    <t>Assess strategic recommendation: stay, expand, or replace — based on performance data, gap inventory, and vendor accountability audit, make a formal recommendation to leadership</t>
  </si>
  <si>
    <t>Conduct full workaround elimination sprint — set a 90-day target to eliminate all identified manual workarounds either through system configuration, AI, or process redesign</t>
  </si>
  <si>
    <t>Enroll team in O2C certification program — formal AR and O2C certification for key team members establishes professional development and process discipline</t>
  </si>
  <si>
    <t>Publish O2C process playbook — document all current-state AR processes in the O2C system, including decision rules, escalation paths, and exception handling</t>
  </si>
  <si>
    <t>Evaluate LS Financial Management Group marketplace resources — audit which tools, templates, and prompt packs are available to supplement your current O2C gaps</t>
  </si>
  <si>
    <t>Build AR team incentive structure aligned to KPIs — tie team performance rewards to DSO improvement, CEI, match rate, and dispute resolution metrics</t>
  </si>
  <si>
    <t>Conduct post-implementation lessons learned session — formal debrief of what worked, what failed, and what the team would do differently — documented for future reference</t>
  </si>
  <si>
    <t>Assess customer experience impact — are customers finding it easier or harder to pay, dispute, and communicate since go-live? Survey 10-20 key customers</t>
  </si>
  <si>
    <t>Evaluate e-invoicing expansion — are customers requesting electronic invoice delivery through portals or EDI? What is the adoption rate and cost savings opportunity?</t>
  </si>
  <si>
    <t>Build O2C center of excellence — designate a small team responsible for ongoing O2C optimization, AI governance, vendor management, and KPI reporting</t>
  </si>
  <si>
    <t>Audit data quality improvement — is the customer master, invoice data, and payment data cleaner today than at go-live? Data quality directly drives automation performance</t>
  </si>
  <si>
    <t>Publish quarterly O2C performance report to executive leadership — DSO trend, CEI trend, AI ROI, gap resolution progress, and 12-month outlook — executive-grade presentation</t>
  </si>
  <si>
    <t>GAP FINANCIAL SUMMARY &amp; ROI ANALYSIS</t>
  </si>
  <si>
    <t>SECTION 1 — GAP IMPACT BY CATEGORY</t>
  </si>
  <si>
    <t># Gaps Identified</t>
  </si>
  <si>
    <t># Critical Gaps</t>
  </si>
  <si>
    <t>Quantified Annual $ Impact</t>
  </si>
  <si>
    <t>Est. Resolution Cost</t>
  </si>
  <si>
    <t>Net Annual Benefit</t>
  </si>
  <si>
    <t>Priority Phase</t>
  </si>
  <si>
    <t>1. System Performance</t>
  </si>
  <si>
    <t>1-Hypercare</t>
  </si>
  <si>
    <t>2-Stabilization</t>
  </si>
  <si>
    <t>3-Optimization</t>
  </si>
  <si>
    <t>8. Vendor Accountability</t>
  </si>
  <si>
    <t>9. AI &amp; Automation</t>
  </si>
  <si>
    <t>10. Strategic Optimization</t>
  </si>
  <si>
    <t>4-Transformation</t>
  </si>
  <si>
    <t>SECTION 2 — KPI IMPACT CALCULATION (WORKING CAPITAL &amp; COST)</t>
  </si>
  <si>
    <t>KPI Metric</t>
  </si>
  <si>
    <t>Baseline</t>
  </si>
  <si>
    <t>Improvement</t>
  </si>
  <si>
    <t>Annual Revenue ($)</t>
  </si>
  <si>
    <t>$ Impact Formula</t>
  </si>
  <si>
    <t>Quantified $ Benefit</t>
  </si>
  <si>
    <t>DSO Reduction (days)</t>
  </si>
  <si>
    <t>Enter Baseline DSO</t>
  </si>
  <si>
    <t>Enter Current DSO</t>
  </si>
  <si>
    <t>Enter Annual Revenue $</t>
  </si>
  <si>
    <t>Cost of Capital (carrying cost %)</t>
  </si>
  <si>
    <t>0.06</t>
  </si>
  <si>
    <t>DSO Working Capital Freed</t>
  </si>
  <si>
    <t>Cash App Match Rate Gain (%)</t>
  </si>
  <si>
    <t>Enter Baseline %</t>
  </si>
  <si>
    <t>Enter Current %</t>
  </si>
  <si>
    <t>Enter Unmatched $ Volume</t>
  </si>
  <si>
    <t>Write-off Rate Improvement (%)</t>
  </si>
  <si>
    <t>Enter Total AR Balance $</t>
  </si>
  <si>
    <t>Manual Hours Eliminated (hrs/wk)</t>
  </si>
  <si>
    <t>Enter Baseline hrs</t>
  </si>
  <si>
    <t>Enter Current hrs</t>
  </si>
  <si>
    <t>Enter Hourly Fully-Loaded Rate $</t>
  </si>
  <si>
    <t>Dispute Resolution Days Saved</t>
  </si>
  <si>
    <t>Enter Baseline days</t>
  </si>
  <si>
    <t>Enter Current days</t>
  </si>
  <si>
    <t>Enter Avg Dispute $ Value</t>
  </si>
  <si>
    <t>TOTAL QUANTIFIED ANNUAL KPI IMPACT</t>
  </si>
  <si>
    <t>SECTION 3 — RECOVERY INVESTMENT ESTIMATE &amp; PAYBACK</t>
  </si>
  <si>
    <t>Investment Item</t>
  </si>
  <si>
    <t>Description / Notes</t>
  </si>
  <si>
    <t>One-Time Cost ($)</t>
  </si>
  <si>
    <t>Annual Recurring ($)</t>
  </si>
  <si>
    <t>AI Workflow &amp; Automation Build-Out</t>
  </si>
  <si>
    <t>Prompt library, MCP configs, integration fees</t>
  </si>
  <si>
    <t>Staff Training &amp; Change Management</t>
  </si>
  <si>
    <t>Training hours, LMS, external facilitator</t>
  </si>
  <si>
    <t>Vendor Professional Services</t>
  </si>
  <si>
    <t>Implementation support, optimization sprints</t>
  </si>
  <si>
    <t>Internal Staff Time (IT + AR + Mgmt)</t>
  </si>
  <si>
    <t>Hours × fully-loaded hourly rate</t>
  </si>
  <si>
    <t>Software / Add-on Licenses</t>
  </si>
  <si>
    <t>Any new modules or AI add-ons required</t>
  </si>
  <si>
    <t>Contingency Reserve (10%)</t>
  </si>
  <si>
    <t>10% of items above — auto-calculated</t>
  </si>
  <si>
    <t>TOTAL INVESTMENT</t>
  </si>
  <si>
    <t>Net Annual Benefit (KPI Impact − Annual Recurring Cost)</t>
  </si>
  <si>
    <t>Payback Period (One-Time Investment ÷ Net Annual Benefit) — Months</t>
  </si>
  <si>
    <t>ROI % (Net Annual Benefit ÷ One-Time Investment × 100)</t>
  </si>
  <si>
    <t>SECTION 4 — EXECUTIVE SUMMARY (AUTO-POPULATED)</t>
  </si>
  <si>
    <t>ℹ️  This section auto-populates from your data. Copy and paste into your CFO presentation or executive memo.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</si>
</sst>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\$#,##0"/>
    <numFmt numFmtId="166" formatCode="#,##0.0"/>
    <numFmt numFmtId="167" formatCode="0.0"/>
  </numFmts>
  <fonts count="21" x14ac:knownFonts="1">
    <font>
      <sz val="11"/>
      <color theme="1"/>
      <name val="Calibri"/>
      <family val="2"/>
      <scheme val="minor"/>
    </font>
    <font>
      <b/>
      <sz val="22"/>
      <color rgb="FFFFFFFF"/>
      <name val="Calibri"/>
    </font>
    <font>
      <b/>
      <sz val="13"/>
      <color rgb="FF0B1F3A"/>
      <name val="Calibri"/>
    </font>
    <font>
      <i/>
      <sz val="10"/>
      <color rgb="FFC9A84C"/>
      <name val="Calibri"/>
    </font>
    <font>
      <b/>
      <sz val="12"/>
      <color rgb="FFFFFFFF"/>
      <name val="Calibri"/>
    </font>
    <font>
      <b/>
      <sz val="10"/>
      <color rgb="FF0B1F3A"/>
      <name val="Calibri"/>
    </font>
    <font>
      <sz val="10"/>
      <name val="Calibri"/>
    </font>
    <font>
      <i/>
      <sz val="9"/>
      <color rgb="FF888888"/>
      <name val="Calibri"/>
    </font>
    <font>
      <b/>
      <sz val="11"/>
      <color rgb="FF0B1F3A"/>
      <name val="Calibri"/>
    </font>
    <font>
      <sz val="10"/>
      <color rgb="FF0B1F3A"/>
      <name val="Calibri"/>
    </font>
    <font>
      <i/>
      <sz val="8"/>
      <color rgb="FF888888"/>
      <name val="Calibri"/>
    </font>
    <font>
      <b/>
      <sz val="14"/>
      <color rgb="FFFFFFFF"/>
      <name val="Calibri"/>
    </font>
    <font>
      <i/>
      <sz val="10"/>
      <color rgb="FF0B1F3A"/>
      <name val="Calibri"/>
    </font>
    <font>
      <b/>
      <sz val="11"/>
      <color rgb="FFFFFFFF"/>
      <name val="Calibri"/>
    </font>
    <font>
      <sz val="9"/>
      <name val="Calibri"/>
    </font>
    <font>
      <b/>
      <sz val="9"/>
      <name val="Calibri"/>
    </font>
    <font>
      <b/>
      <sz val="16"/>
      <color rgb="FFFFFFFF"/>
      <name val="Calibri"/>
    </font>
    <font>
      <b/>
      <i/>
      <sz val="10"/>
      <color rgb="FF0B1F3A"/>
      <name val="Calibri"/>
    </font>
    <font>
      <b/>
      <sz val="11"/>
      <color rgb="FF0B1F3A"/>
      <name val="Calibri"/>
    </font>
    <font>
      <i/>
      <sz val="9"/>
      <name val="Calibri"/>
    </font>
    <font>
      <i/>
      <sz val="9"/>
      <color rgb="FF0B1F3A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0B1F3A"/>
        <bgColor rgb="FF0B1F3A"/>
      </patternFill>
    </fill>
    <fill>
      <patternFill patternType="solid">
        <fgColor rgb="FFC9A84C"/>
        <bgColor rgb="FFC9A84C"/>
      </patternFill>
    </fill>
    <fill>
      <patternFill patternType="solid">
        <fgColor rgb="FFE8EEF6"/>
        <bgColor rgb="FFE8EEF6"/>
      </patternFill>
    </fill>
    <fill>
      <patternFill patternType="solid">
        <fgColor rgb="FFFFFACD"/>
        <bgColor rgb="FFFFFACD"/>
      </patternFill>
    </fill>
    <fill>
      <patternFill patternType="solid">
        <fgColor rgb="FFDAEEF3"/>
        <bgColor rgb="FFDAEEF3"/>
      </patternFill>
    </fill>
    <fill>
      <patternFill patternType="solid">
        <fgColor rgb="FFFFD7D7"/>
        <bgColor rgb="FFFFD7D7"/>
      </patternFill>
    </fill>
    <fill>
      <patternFill patternType="solid">
        <fgColor rgb="FFFFE0C0"/>
        <bgColor rgb="FFFFE0C0"/>
      </patternFill>
    </fill>
    <fill>
      <patternFill patternType="solid">
        <fgColor rgb="FFFFFFFF"/>
        <bgColor rgb="FFFFFFFF"/>
      </patternFill>
    </fill>
    <fill>
      <patternFill patternType="solid">
        <fgColor rgb="FFF8F8F8"/>
        <bgColor rgb="FFF8F8F8"/>
      </patternFill>
    </fill>
    <fill>
      <patternFill patternType="solid">
        <fgColor rgb="FFF0F0F0"/>
        <bgColor rgb="FFF0F0F0"/>
      </patternFill>
    </fill>
    <fill>
      <patternFill patternType="solid">
        <fgColor rgb="FFF5F5F5"/>
        <bgColor rgb="FFF5F5F5"/>
      </patternFill>
    </fill>
    <fill>
      <patternFill patternType="solid">
        <fgColor rgb="FF1F3864"/>
        <bgColor rgb="FF1F3864"/>
      </patternFill>
    </fill>
    <fill>
      <patternFill patternType="solid">
        <fgColor rgb="FFE2EFDA"/>
        <bgColor rgb="FFE2EFDA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wrapText="1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/>
    <xf numFmtId="164" fontId="14" fillId="5" borderId="1" xfId="0" applyNumberFormat="1" applyFont="1" applyFill="1" applyBorder="1" applyAlignment="1">
      <alignment horizontal="center"/>
    </xf>
    <xf numFmtId="165" fontId="14" fillId="5" borderId="1" xfId="0" applyNumberFormat="1" applyFont="1" applyFill="1" applyBorder="1" applyAlignment="1">
      <alignment horizontal="right"/>
    </xf>
    <xf numFmtId="0" fontId="14" fillId="5" borderId="6" xfId="0" applyFont="1" applyFill="1" applyBorder="1" applyAlignment="1">
      <alignment wrapText="1"/>
    </xf>
    <xf numFmtId="0" fontId="14" fillId="12" borderId="5" xfId="0" applyFont="1" applyFill="1" applyBorder="1" applyAlignment="1">
      <alignment horizontal="center"/>
    </xf>
    <xf numFmtId="0" fontId="14" fillId="12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4" fillId="9" borderId="7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4" fillId="9" borderId="8" xfId="0" applyFont="1" applyFill="1" applyBorder="1" applyAlignment="1">
      <alignment wrapText="1"/>
    </xf>
    <xf numFmtId="0" fontId="14" fillId="5" borderId="8" xfId="0" applyFont="1" applyFill="1" applyBorder="1" applyAlignment="1">
      <alignment horizontal="center"/>
    </xf>
    <xf numFmtId="0" fontId="14" fillId="5" borderId="8" xfId="0" applyFont="1" applyFill="1" applyBorder="1"/>
    <xf numFmtId="164" fontId="14" fillId="5" borderId="8" xfId="0" applyNumberFormat="1" applyFont="1" applyFill="1" applyBorder="1" applyAlignment="1">
      <alignment horizontal="center"/>
    </xf>
    <xf numFmtId="165" fontId="14" fillId="5" borderId="8" xfId="0" applyNumberFormat="1" applyFont="1" applyFill="1" applyBorder="1" applyAlignment="1">
      <alignment horizontal="right"/>
    </xf>
    <xf numFmtId="0" fontId="14" fillId="5" borderId="9" xfId="0" applyFont="1" applyFill="1" applyBorder="1" applyAlignment="1">
      <alignment wrapText="1"/>
    </xf>
    <xf numFmtId="0" fontId="13" fillId="13" borderId="2" xfId="0" applyFont="1" applyFill="1" applyBorder="1" applyAlignment="1">
      <alignment horizontal="center" wrapText="1"/>
    </xf>
    <xf numFmtId="0" fontId="13" fillId="13" borderId="3" xfId="0" applyFont="1" applyFill="1" applyBorder="1" applyAlignment="1">
      <alignment horizontal="center" wrapText="1"/>
    </xf>
    <xf numFmtId="0" fontId="13" fillId="13" borderId="4" xfId="0" applyFont="1" applyFill="1" applyBorder="1" applyAlignment="1">
      <alignment horizontal="center" wrapText="1"/>
    </xf>
    <xf numFmtId="0" fontId="14" fillId="9" borderId="5" xfId="0" applyFont="1" applyFill="1" applyBorder="1" applyAlignment="1">
      <alignment wrapText="1"/>
    </xf>
    <xf numFmtId="0" fontId="14" fillId="9" borderId="1" xfId="0" applyFont="1" applyFill="1" applyBorder="1" applyAlignment="1">
      <alignment horizontal="center"/>
    </xf>
    <xf numFmtId="9" fontId="14" fillId="6" borderId="1" xfId="0" applyNumberFormat="1" applyFont="1" applyFill="1" applyBorder="1" applyAlignment="1">
      <alignment horizontal="center"/>
    </xf>
    <xf numFmtId="165" fontId="14" fillId="6" borderId="1" xfId="0" applyNumberFormat="1" applyFont="1" applyFill="1" applyBorder="1" applyAlignment="1">
      <alignment horizontal="right"/>
    </xf>
    <xf numFmtId="0" fontId="14" fillId="9" borderId="6" xfId="0" applyFont="1" applyFill="1" applyBorder="1" applyAlignment="1">
      <alignment horizontal="center"/>
    </xf>
    <xf numFmtId="0" fontId="14" fillId="12" borderId="5" xfId="0" applyFont="1" applyFill="1" applyBorder="1" applyAlignment="1">
      <alignment wrapText="1"/>
    </xf>
    <xf numFmtId="0" fontId="14" fillId="12" borderId="1" xfId="0" applyFont="1" applyFill="1" applyBorder="1" applyAlignment="1">
      <alignment horizontal="center"/>
    </xf>
    <xf numFmtId="0" fontId="14" fillId="12" borderId="6" xfId="0" applyFont="1" applyFill="1" applyBorder="1" applyAlignment="1">
      <alignment horizontal="center"/>
    </xf>
    <xf numFmtId="0" fontId="18" fillId="3" borderId="7" xfId="0" applyFont="1" applyFill="1" applyBorder="1"/>
    <xf numFmtId="0" fontId="18" fillId="3" borderId="8" xfId="0" applyFont="1" applyFill="1" applyBorder="1" applyAlignment="1">
      <alignment horizontal="center"/>
    </xf>
    <xf numFmtId="9" fontId="18" fillId="3" borderId="8" xfId="0" applyNumberFormat="1" applyFont="1" applyFill="1" applyBorder="1"/>
    <xf numFmtId="165" fontId="18" fillId="3" borderId="8" xfId="0" applyNumberFormat="1" applyFont="1" applyFill="1" applyBorder="1" applyAlignment="1">
      <alignment horizontal="right"/>
    </xf>
    <xf numFmtId="0" fontId="18" fillId="3" borderId="9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9" fillId="9" borderId="4" xfId="0" applyFont="1" applyFill="1" applyBorder="1"/>
    <xf numFmtId="0" fontId="15" fillId="12" borderId="5" xfId="0" applyFont="1" applyFill="1" applyBorder="1"/>
    <xf numFmtId="0" fontId="15" fillId="6" borderId="1" xfId="0" applyFont="1" applyFill="1" applyBorder="1" applyAlignment="1">
      <alignment horizontal="center"/>
    </xf>
    <xf numFmtId="0" fontId="19" fillId="12" borderId="6" xfId="0" applyFont="1" applyFill="1" applyBorder="1"/>
    <xf numFmtId="0" fontId="15" fillId="9" borderId="5" xfId="0" applyFont="1" applyFill="1" applyBorder="1"/>
    <xf numFmtId="0" fontId="19" fillId="9" borderId="6" xfId="0" applyFont="1" applyFill="1" applyBorder="1"/>
    <xf numFmtId="9" fontId="15" fillId="6" borderId="1" xfId="0" applyNumberFormat="1" applyFont="1" applyFill="1" applyBorder="1" applyAlignment="1">
      <alignment horizontal="center"/>
    </xf>
    <xf numFmtId="165" fontId="15" fillId="6" borderId="1" xfId="0" applyNumberFormat="1" applyFont="1" applyFill="1" applyBorder="1" applyAlignment="1">
      <alignment horizontal="center"/>
    </xf>
    <xf numFmtId="0" fontId="15" fillId="12" borderId="7" xfId="0" applyFont="1" applyFill="1" applyBorder="1"/>
    <xf numFmtId="165" fontId="15" fillId="6" borderId="8" xfId="0" applyNumberFormat="1" applyFont="1" applyFill="1" applyBorder="1" applyAlignment="1">
      <alignment horizontal="center"/>
    </xf>
    <xf numFmtId="0" fontId="19" fillId="12" borderId="9" xfId="0" applyFont="1" applyFill="1" applyBorder="1"/>
    <xf numFmtId="0" fontId="14" fillId="6" borderId="1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4" fillId="12" borderId="8" xfId="0" applyFont="1" applyFill="1" applyBorder="1" applyAlignment="1">
      <alignment wrapText="1"/>
    </xf>
    <xf numFmtId="0" fontId="14" fillId="6" borderId="8" xfId="0" applyFont="1" applyFill="1" applyBorder="1" applyAlignment="1">
      <alignment horizontal="center"/>
    </xf>
    <xf numFmtId="9" fontId="14" fillId="6" borderId="8" xfId="0" applyNumberFormat="1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/>
    </xf>
    <xf numFmtId="0" fontId="15" fillId="9" borderId="5" xfId="0" applyFont="1" applyFill="1" applyBorder="1" applyAlignment="1">
      <alignment wrapText="1"/>
    </xf>
    <xf numFmtId="0" fontId="15" fillId="12" borderId="5" xfId="0" applyFont="1" applyFill="1" applyBorder="1" applyAlignment="1">
      <alignment wrapText="1"/>
    </xf>
    <xf numFmtId="0" fontId="15" fillId="12" borderId="7" xfId="0" applyFont="1" applyFill="1" applyBorder="1" applyAlignment="1">
      <alignment wrapText="1"/>
    </xf>
    <xf numFmtId="0" fontId="15" fillId="6" borderId="0" xfId="0" applyFont="1" applyFill="1"/>
    <xf numFmtId="165" fontId="14" fillId="5" borderId="0" xfId="0" applyNumberFormat="1" applyFont="1" applyFill="1" applyAlignment="1">
      <alignment horizontal="center"/>
    </xf>
    <xf numFmtId="0" fontId="14" fillId="5" borderId="5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/>
    </xf>
    <xf numFmtId="0" fontId="18" fillId="3" borderId="8" xfId="0" applyFont="1" applyFill="1" applyBorder="1"/>
    <xf numFmtId="166" fontId="18" fillId="3" borderId="8" xfId="0" applyNumberFormat="1" applyFont="1" applyFill="1" applyBorder="1" applyAlignment="1">
      <alignment horizontal="center"/>
    </xf>
    <xf numFmtId="0" fontId="18" fillId="3" borderId="9" xfId="0" applyFont="1" applyFill="1" applyBorder="1"/>
    <xf numFmtId="165" fontId="14" fillId="14" borderId="1" xfId="0" applyNumberFormat="1" applyFont="1" applyFill="1" applyBorder="1" applyAlignment="1">
      <alignment horizontal="right"/>
    </xf>
    <xf numFmtId="0" fontId="18" fillId="3" borderId="7" xfId="0" applyFont="1" applyFill="1" applyBorder="1" applyAlignment="1">
      <alignment horizontal="center"/>
    </xf>
    <xf numFmtId="165" fontId="15" fillId="14" borderId="6" xfId="0" applyNumberFormat="1" applyFont="1" applyFill="1" applyBorder="1" applyAlignment="1">
      <alignment horizontal="right"/>
    </xf>
    <xf numFmtId="165" fontId="18" fillId="3" borderId="9" xfId="0" applyNumberFormat="1" applyFont="1" applyFill="1" applyBorder="1" applyAlignment="1">
      <alignment horizontal="right"/>
    </xf>
    <xf numFmtId="0" fontId="19" fillId="9" borderId="1" xfId="0" applyFont="1" applyFill="1" applyBorder="1" applyAlignment="1">
      <alignment wrapText="1"/>
    </xf>
    <xf numFmtId="165" fontId="14" fillId="5" borderId="6" xfId="0" applyNumberFormat="1" applyFont="1" applyFill="1" applyBorder="1" applyAlignment="1">
      <alignment horizontal="right"/>
    </xf>
    <xf numFmtId="0" fontId="19" fillId="12" borderId="1" xfId="0" applyFont="1" applyFill="1" applyBorder="1" applyAlignment="1">
      <alignment wrapText="1"/>
    </xf>
    <xf numFmtId="165" fontId="14" fillId="6" borderId="6" xfId="0" applyNumberFormat="1" applyFont="1" applyFill="1" applyBorder="1" applyAlignment="1">
      <alignment horizontal="right"/>
    </xf>
    <xf numFmtId="165" fontId="18" fillId="3" borderId="1" xfId="0" applyNumberFormat="1" applyFont="1" applyFill="1" applyBorder="1" applyAlignment="1">
      <alignment horizontal="right"/>
    </xf>
    <xf numFmtId="165" fontId="18" fillId="3" borderId="6" xfId="0" applyNumberFormat="1" applyFont="1" applyFill="1" applyBorder="1" applyAlignment="1">
      <alignment horizontal="right"/>
    </xf>
    <xf numFmtId="165" fontId="15" fillId="14" borderId="1" xfId="0" applyNumberFormat="1" applyFont="1" applyFill="1" applyBorder="1" applyAlignment="1">
      <alignment horizontal="right"/>
    </xf>
    <xf numFmtId="0" fontId="0" fillId="0" borderId="6" xfId="0" applyBorder="1"/>
    <xf numFmtId="167" fontId="15" fillId="6" borderId="1" xfId="0" applyNumberFormat="1" applyFont="1" applyFill="1" applyBorder="1" applyAlignment="1">
      <alignment horizontal="center"/>
    </xf>
    <xf numFmtId="9" fontId="15" fillId="6" borderId="8" xfId="0" applyNumberFormat="1" applyFont="1" applyFill="1" applyBorder="1" applyAlignment="1">
      <alignment horizontal="center"/>
    </xf>
    <xf numFmtId="0" fontId="0" fillId="0" borderId="9" xfId="0" applyBorder="1"/>
    <xf numFmtId="0" fontId="4" fillId="2" borderId="0" xfId="0" applyFont="1" applyFill="1" applyAlignment="1">
      <alignment horizontal="center"/>
    </xf>
    <xf numFmtId="0" fontId="0" fillId="0" borderId="0" xfId="0"/>
    <xf numFmtId="0" fontId="9" fillId="0" borderId="0" xfId="0" applyFont="1"/>
    <xf numFmtId="0" fontId="6" fillId="5" borderId="0" xfId="0" applyFont="1" applyFill="1"/>
    <xf numFmtId="0" fontId="7" fillId="0" borderId="0" xfId="0" applyFont="1"/>
    <xf numFmtId="0" fontId="9" fillId="10" borderId="0" xfId="0" applyFont="1" applyFill="1" applyAlignment="1">
      <alignment wrapText="1"/>
    </xf>
    <xf numFmtId="0" fontId="8" fillId="6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164" fontId="6" fillId="5" borderId="0" xfId="0" applyNumberFormat="1" applyFont="1" applyFill="1"/>
    <xf numFmtId="0" fontId="5" fillId="4" borderId="0" xfId="0" applyFont="1" applyFill="1"/>
    <xf numFmtId="0" fontId="2" fillId="3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8" fillId="0" borderId="0" xfId="0" applyFont="1"/>
    <xf numFmtId="164" fontId="6" fillId="6" borderId="0" xfId="0" applyNumberFormat="1" applyFont="1" applyFill="1"/>
    <xf numFmtId="1" fontId="6" fillId="6" borderId="0" xfId="0" applyNumberFormat="1" applyFont="1" applyFill="1"/>
    <xf numFmtId="0" fontId="5" fillId="7" borderId="0" xfId="0" applyFont="1" applyFill="1" applyAlignment="1">
      <alignment horizontal="center"/>
    </xf>
    <xf numFmtId="0" fontId="9" fillId="9" borderId="0" xfId="0" applyFont="1" applyFill="1" applyAlignment="1">
      <alignment wrapText="1"/>
    </xf>
    <xf numFmtId="0" fontId="10" fillId="11" borderId="0" xfId="0" applyFont="1" applyFill="1" applyAlignment="1">
      <alignment horizontal="center"/>
    </xf>
    <xf numFmtId="0" fontId="9" fillId="6" borderId="0" xfId="0" applyFont="1" applyFill="1"/>
    <xf numFmtId="0" fontId="9" fillId="7" borderId="0" xfId="0" applyFont="1" applyFill="1"/>
    <xf numFmtId="0" fontId="9" fillId="5" borderId="0" xfId="0" applyFont="1" applyFill="1"/>
    <xf numFmtId="0" fontId="1" fillId="2" borderId="0" xfId="0" applyFont="1" applyFill="1" applyAlignment="1">
      <alignment horizontal="center" vertical="center"/>
    </xf>
    <xf numFmtId="0" fontId="9" fillId="8" borderId="0" xfId="0" applyFont="1" applyFill="1"/>
    <xf numFmtId="0" fontId="17" fillId="3" borderId="0" xfId="0" applyFont="1" applyFill="1"/>
    <xf numFmtId="0" fontId="15" fillId="12" borderId="5" xfId="0" applyFont="1" applyFill="1" applyBorder="1"/>
    <xf numFmtId="0" fontId="15" fillId="12" borderId="7" xfId="0" applyFont="1" applyFill="1" applyBorder="1"/>
    <xf numFmtId="0" fontId="15" fillId="9" borderId="5" xfId="0" applyFont="1" applyFill="1" applyBorder="1"/>
    <xf numFmtId="0" fontId="16" fillId="2" borderId="0" xfId="0" applyFont="1" applyFill="1" applyAlignment="1">
      <alignment horizontal="center" vertical="center"/>
    </xf>
    <xf numFmtId="0" fontId="15" fillId="9" borderId="2" xfId="0" applyFont="1" applyFill="1" applyBorder="1"/>
    <xf numFmtId="0" fontId="12" fillId="3" borderId="0" xfId="0" applyFont="1" applyFill="1" applyAlignment="1">
      <alignment wrapText="1"/>
    </xf>
    <xf numFmtId="0" fontId="11" fillId="2" borderId="0" xfId="0" applyFont="1" applyFill="1" applyAlignment="1">
      <alignment horizontal="center" vertical="center" wrapText="1"/>
    </xf>
    <xf numFmtId="0" fontId="15" fillId="14" borderId="5" xfId="0" applyFont="1" applyFill="1" applyBorder="1" applyAlignment="1">
      <alignment wrapText="1"/>
    </xf>
    <xf numFmtId="0" fontId="0" fillId="0" borderId="1" xfId="0" applyBorder="1"/>
    <xf numFmtId="0" fontId="20" fillId="3" borderId="0" xfId="0" applyFont="1" applyFill="1" applyAlignment="1">
      <alignment horizontal="center"/>
    </xf>
    <xf numFmtId="0" fontId="18" fillId="3" borderId="7" xfId="0" applyFont="1" applyFill="1" applyBorder="1"/>
    <xf numFmtId="0" fontId="18" fillId="3" borderId="8" xfId="0" applyFont="1" applyFill="1" applyBorder="1"/>
    <xf numFmtId="0" fontId="18" fillId="3" borderId="5" xfId="0" applyFont="1" applyFill="1" applyBorder="1"/>
    <xf numFmtId="0" fontId="18" fillId="3" borderId="1" xfId="0" applyFont="1" applyFill="1" applyBorder="1"/>
    <xf numFmtId="0" fontId="6" fillId="12" borderId="18" xfId="0" applyFont="1" applyFill="1" applyBorder="1" applyAlignment="1">
      <alignment horizontal="left" vertical="top" wrapText="1"/>
    </xf>
    <xf numFmtId="0" fontId="6" fillId="12" borderId="10" xfId="0" applyFont="1" applyFill="1" applyBorder="1" applyAlignment="1">
      <alignment horizontal="left" vertical="top" wrapText="1"/>
    </xf>
    <xf numFmtId="0" fontId="6" fillId="12" borderId="11" xfId="0" applyFont="1" applyFill="1" applyBorder="1" applyAlignment="1">
      <alignment horizontal="left" vertical="top" wrapText="1"/>
    </xf>
    <xf numFmtId="0" fontId="6" fillId="12" borderId="12" xfId="0" applyFont="1" applyFill="1" applyBorder="1" applyAlignment="1">
      <alignment horizontal="left" vertical="top" wrapText="1"/>
    </xf>
    <xf numFmtId="0" fontId="6" fillId="12" borderId="13" xfId="0" applyFont="1" applyFill="1" applyBorder="1" applyAlignment="1">
      <alignment horizontal="left" vertical="top" wrapText="1"/>
    </xf>
    <xf numFmtId="0" fontId="6" fillId="12" borderId="14" xfId="0" applyFont="1" applyFill="1" applyBorder="1" applyAlignment="1">
      <alignment horizontal="left" vertical="top" wrapText="1"/>
    </xf>
    <xf numFmtId="0" fontId="6" fillId="12" borderId="15" xfId="0" applyFont="1" applyFill="1" applyBorder="1" applyAlignment="1">
      <alignment horizontal="left" vertical="top" wrapText="1"/>
    </xf>
    <xf numFmtId="0" fontId="6" fillId="12" borderId="16" xfId="0" applyFont="1" applyFill="1" applyBorder="1" applyAlignment="1">
      <alignment horizontal="left" vertical="top" wrapText="1"/>
    </xf>
    <xf numFmtId="0" fontId="6" fillId="12" borderId="17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wrapText="1"/>
    </xf>
    <xf numFmtId="0" fontId="15" fillId="6" borderId="7" xfId="0" applyFont="1" applyFill="1" applyBorder="1" applyAlignment="1">
      <alignment wrapText="1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sqref="A1:I1"/>
    </sheetView>
  </sheetViews>
  <sheetFormatPr defaultRowHeight="14.4" x14ac:dyDescent="0.3"/>
  <cols>
    <col min="1" max="3" width="18" customWidth="1"/>
    <col min="4" max="4" width="20" customWidth="1"/>
    <col min="5" max="6" width="18" customWidth="1"/>
    <col min="7" max="9" width="20" customWidth="1"/>
  </cols>
  <sheetData>
    <row r="1" spans="1:9" ht="55.05" customHeight="1" x14ac:dyDescent="0.3">
      <c r="A1" s="106" t="s">
        <v>0</v>
      </c>
      <c r="B1" s="84"/>
      <c r="C1" s="84"/>
      <c r="D1" s="84"/>
      <c r="E1" s="84"/>
      <c r="F1" s="84"/>
      <c r="G1" s="84"/>
      <c r="H1" s="84"/>
      <c r="I1" s="84"/>
    </row>
    <row r="2" spans="1:9" ht="34.950000000000003" customHeight="1" x14ac:dyDescent="0.3">
      <c r="A2" s="95" t="s">
        <v>1</v>
      </c>
      <c r="B2" s="84"/>
      <c r="C2" s="84"/>
      <c r="D2" s="84"/>
      <c r="E2" s="84"/>
      <c r="F2" s="84"/>
      <c r="G2" s="84"/>
      <c r="H2" s="84"/>
      <c r="I2" s="84"/>
    </row>
    <row r="3" spans="1:9" ht="25.05" customHeight="1" x14ac:dyDescent="0.3">
      <c r="A3" s="91" t="s">
        <v>2</v>
      </c>
      <c r="B3" s="84"/>
      <c r="C3" s="84"/>
      <c r="D3" s="84"/>
      <c r="E3" s="84"/>
      <c r="F3" s="84"/>
      <c r="G3" s="84"/>
      <c r="H3" s="84"/>
      <c r="I3" s="84"/>
    </row>
    <row r="4" spans="1:9" ht="10.050000000000001" customHeight="1" x14ac:dyDescent="0.3"/>
    <row r="5" spans="1:9" ht="28.05" customHeight="1" x14ac:dyDescent="0.3">
      <c r="A5" s="83" t="s">
        <v>3</v>
      </c>
      <c r="B5" s="84"/>
      <c r="C5" s="84"/>
      <c r="D5" s="84"/>
      <c r="E5" s="84"/>
      <c r="F5" s="84"/>
      <c r="G5" s="84"/>
      <c r="H5" s="84"/>
      <c r="I5" s="84"/>
    </row>
    <row r="6" spans="1:9" ht="22.05" customHeight="1" x14ac:dyDescent="0.3">
      <c r="A6" s="94" t="s">
        <v>4</v>
      </c>
      <c r="B6" s="84"/>
      <c r="C6" s="84"/>
      <c r="D6" s="86"/>
      <c r="E6" s="84"/>
      <c r="F6" s="84"/>
      <c r="G6" s="87" t="s">
        <v>5</v>
      </c>
      <c r="H6" s="84"/>
      <c r="I6" s="84"/>
    </row>
    <row r="7" spans="1:9" ht="22.05" customHeight="1" x14ac:dyDescent="0.3">
      <c r="A7" s="94" t="s">
        <v>6</v>
      </c>
      <c r="B7" s="84"/>
      <c r="C7" s="84"/>
      <c r="D7" s="93"/>
      <c r="E7" s="84"/>
      <c r="F7" s="84"/>
      <c r="G7" s="87" t="s">
        <v>7</v>
      </c>
      <c r="H7" s="84"/>
      <c r="I7" s="84"/>
    </row>
    <row r="8" spans="1:9" ht="22.05" customHeight="1" x14ac:dyDescent="0.3">
      <c r="A8" s="94" t="s">
        <v>8</v>
      </c>
      <c r="B8" s="84"/>
      <c r="C8" s="84"/>
      <c r="D8" s="99" t="str">
        <f ca="1">IF(D7="","",TODAY()-D7)</f>
        <v/>
      </c>
      <c r="E8" s="84"/>
      <c r="F8" s="84"/>
      <c r="G8" s="87" t="s">
        <v>9</v>
      </c>
      <c r="H8" s="84"/>
      <c r="I8" s="84"/>
    </row>
    <row r="9" spans="1:9" ht="22.05" customHeight="1" x14ac:dyDescent="0.3">
      <c r="A9" s="94" t="s">
        <v>10</v>
      </c>
      <c r="B9" s="84"/>
      <c r="C9" s="84"/>
      <c r="D9" s="98">
        <f ca="1">TODAY()</f>
        <v>46181</v>
      </c>
      <c r="E9" s="84"/>
      <c r="F9" s="84"/>
      <c r="G9" s="87" t="s">
        <v>11</v>
      </c>
      <c r="H9" s="84"/>
      <c r="I9" s="84"/>
    </row>
    <row r="10" spans="1:9" ht="22.05" customHeight="1" x14ac:dyDescent="0.3">
      <c r="A10" s="94" t="s">
        <v>12</v>
      </c>
      <c r="B10" s="84"/>
      <c r="C10" s="84"/>
      <c r="D10" s="86"/>
      <c r="E10" s="84"/>
      <c r="F10" s="84"/>
      <c r="G10" s="87" t="s">
        <v>13</v>
      </c>
      <c r="H10" s="84"/>
      <c r="I10" s="84"/>
    </row>
    <row r="11" spans="1:9" ht="22.05" customHeight="1" x14ac:dyDescent="0.3">
      <c r="A11" s="94" t="s">
        <v>14</v>
      </c>
      <c r="B11" s="84"/>
      <c r="C11" s="84"/>
      <c r="D11" s="86"/>
      <c r="E11" s="84"/>
      <c r="F11" s="84"/>
      <c r="G11" s="87" t="s">
        <v>15</v>
      </c>
      <c r="H11" s="84"/>
      <c r="I11" s="84"/>
    </row>
    <row r="12" spans="1:9" ht="22.05" customHeight="1" x14ac:dyDescent="0.3">
      <c r="A12" s="94" t="s">
        <v>16</v>
      </c>
      <c r="B12" s="84"/>
      <c r="C12" s="84"/>
      <c r="D12" s="86"/>
      <c r="E12" s="84"/>
      <c r="F12" s="84"/>
      <c r="G12" s="87" t="s">
        <v>17</v>
      </c>
      <c r="H12" s="84"/>
      <c r="I12" s="84"/>
    </row>
    <row r="13" spans="1:9" ht="22.05" customHeight="1" x14ac:dyDescent="0.3">
      <c r="A13" s="94" t="s">
        <v>18</v>
      </c>
      <c r="B13" s="84"/>
      <c r="C13" s="84"/>
      <c r="D13" s="86"/>
      <c r="E13" s="84"/>
      <c r="F13" s="84"/>
      <c r="G13" s="87" t="s">
        <v>19</v>
      </c>
      <c r="H13" s="84"/>
      <c r="I13" s="84"/>
    </row>
    <row r="14" spans="1:9" ht="22.05" customHeight="1" x14ac:dyDescent="0.3">
      <c r="A14" s="94" t="s">
        <v>20</v>
      </c>
      <c r="B14" s="84"/>
      <c r="C14" s="84"/>
      <c r="D14" s="86"/>
      <c r="E14" s="84"/>
      <c r="F14" s="84"/>
      <c r="G14" s="87" t="s">
        <v>21</v>
      </c>
      <c r="H14" s="84"/>
      <c r="I14" s="84"/>
    </row>
    <row r="15" spans="1:9" ht="10.050000000000001" customHeight="1" x14ac:dyDescent="0.3"/>
    <row r="16" spans="1:9" ht="28.05" customHeight="1" x14ac:dyDescent="0.3">
      <c r="A16" s="83" t="s">
        <v>22</v>
      </c>
      <c r="B16" s="84"/>
      <c r="C16" s="84"/>
      <c r="D16" s="84"/>
      <c r="E16" s="84"/>
      <c r="F16" s="84"/>
      <c r="G16" s="84"/>
      <c r="H16" s="84"/>
      <c r="I16" s="84"/>
    </row>
    <row r="17" spans="1:9" ht="30" customHeight="1" x14ac:dyDescent="0.3">
      <c r="A17" s="97" t="s">
        <v>23</v>
      </c>
      <c r="B17" s="84"/>
      <c r="C17" s="84"/>
      <c r="D17" s="89" t="str">
        <f ca="1">IF(D8="","Enter Go-Live Date above",IF(D8&lt;=30,"PHASE 1 — HYPERCARE: Focus on Categories 1, 2, and 3",IF(D8&lt;=90,"PHASE 2 — STABILIZATION: Focus on Categories 4, 5, and 6",IF(D8&lt;=180,"PHASE 3 — OPTIMIZATION: Focus on Categories 7, 8, and 9","PHASE 4 — TRANSFORMATION: Focus on Category 10 and advanced AI integration"))))</f>
        <v>Enter Go-Live Date above</v>
      </c>
      <c r="E17" s="84"/>
      <c r="F17" s="84"/>
      <c r="G17" s="84"/>
      <c r="H17" s="84"/>
      <c r="I17" s="84"/>
    </row>
    <row r="18" spans="1:9" ht="10.050000000000001" customHeight="1" x14ac:dyDescent="0.3"/>
    <row r="19" spans="1:9" ht="28.05" customHeight="1" x14ac:dyDescent="0.3">
      <c r="A19" s="83" t="s">
        <v>24</v>
      </c>
      <c r="B19" s="84"/>
      <c r="C19" s="84"/>
      <c r="D19" s="84"/>
      <c r="E19" s="84"/>
      <c r="F19" s="84"/>
      <c r="G19" s="84"/>
      <c r="H19" s="84"/>
      <c r="I19" s="84"/>
    </row>
    <row r="20" spans="1:9" ht="22.05" customHeight="1" x14ac:dyDescent="0.3">
      <c r="A20" s="100" t="s">
        <v>25</v>
      </c>
      <c r="B20" s="84"/>
      <c r="C20" s="84"/>
      <c r="D20" s="104" t="s">
        <v>26</v>
      </c>
      <c r="E20" s="84"/>
      <c r="F20" s="84"/>
      <c r="G20" s="84"/>
      <c r="H20" s="84"/>
      <c r="I20" s="84"/>
    </row>
    <row r="21" spans="1:9" ht="22.05" customHeight="1" x14ac:dyDescent="0.3">
      <c r="A21" s="92" t="s">
        <v>27</v>
      </c>
      <c r="B21" s="84"/>
      <c r="C21" s="84"/>
      <c r="D21" s="107" t="s">
        <v>28</v>
      </c>
      <c r="E21" s="84"/>
      <c r="F21" s="84"/>
      <c r="G21" s="84"/>
      <c r="H21" s="84"/>
      <c r="I21" s="84"/>
    </row>
    <row r="22" spans="1:9" ht="22.05" customHeight="1" x14ac:dyDescent="0.3">
      <c r="A22" s="90" t="s">
        <v>29</v>
      </c>
      <c r="B22" s="84"/>
      <c r="C22" s="84"/>
      <c r="D22" s="105" t="s">
        <v>30</v>
      </c>
      <c r="E22" s="84"/>
      <c r="F22" s="84"/>
      <c r="G22" s="84"/>
      <c r="H22" s="84"/>
      <c r="I22" s="84"/>
    </row>
    <row r="23" spans="1:9" ht="22.05" customHeight="1" x14ac:dyDescent="0.3">
      <c r="A23" s="96" t="s">
        <v>31</v>
      </c>
      <c r="B23" s="84"/>
      <c r="C23" s="84"/>
      <c r="D23" s="103" t="s">
        <v>32</v>
      </c>
      <c r="E23" s="84"/>
      <c r="F23" s="84"/>
      <c r="G23" s="84"/>
      <c r="H23" s="84"/>
      <c r="I23" s="84"/>
    </row>
    <row r="24" spans="1:9" ht="10.050000000000001" customHeight="1" x14ac:dyDescent="0.3"/>
    <row r="25" spans="1:9" ht="28.05" customHeight="1" x14ac:dyDescent="0.3">
      <c r="A25" s="83" t="s">
        <v>33</v>
      </c>
      <c r="B25" s="84"/>
      <c r="C25" s="84"/>
      <c r="D25" s="84"/>
      <c r="E25" s="84"/>
      <c r="F25" s="84"/>
      <c r="G25" s="84"/>
      <c r="H25" s="84"/>
      <c r="I25" s="84"/>
    </row>
    <row r="26" spans="1:9" ht="19.95" customHeight="1" x14ac:dyDescent="0.3">
      <c r="A26" s="90" t="s">
        <v>34</v>
      </c>
      <c r="B26" s="84"/>
      <c r="C26" s="84"/>
      <c r="D26" s="85" t="s">
        <v>35</v>
      </c>
      <c r="E26" s="84"/>
      <c r="F26" s="84"/>
      <c r="G26" s="84"/>
      <c r="H26" s="84"/>
      <c r="I26" s="84"/>
    </row>
    <row r="27" spans="1:9" ht="19.95" customHeight="1" x14ac:dyDescent="0.3">
      <c r="A27" s="90" t="s">
        <v>36</v>
      </c>
      <c r="B27" s="84"/>
      <c r="C27" s="84"/>
      <c r="D27" s="85" t="s">
        <v>37</v>
      </c>
      <c r="E27" s="84"/>
      <c r="F27" s="84"/>
      <c r="G27" s="84"/>
      <c r="H27" s="84"/>
      <c r="I27" s="84"/>
    </row>
    <row r="28" spans="1:9" ht="19.95" customHeight="1" x14ac:dyDescent="0.3">
      <c r="A28" s="90" t="s">
        <v>38</v>
      </c>
      <c r="B28" s="84"/>
      <c r="C28" s="84"/>
      <c r="D28" s="85" t="s">
        <v>39</v>
      </c>
      <c r="E28" s="84"/>
      <c r="F28" s="84"/>
      <c r="G28" s="84"/>
      <c r="H28" s="84"/>
      <c r="I28" s="84"/>
    </row>
    <row r="29" spans="1:9" ht="19.95" customHeight="1" x14ac:dyDescent="0.3">
      <c r="A29" s="90" t="s">
        <v>40</v>
      </c>
      <c r="B29" s="84"/>
      <c r="C29" s="84"/>
      <c r="D29" s="85" t="s">
        <v>41</v>
      </c>
      <c r="E29" s="84"/>
      <c r="F29" s="84"/>
      <c r="G29" s="84"/>
      <c r="H29" s="84"/>
      <c r="I29" s="84"/>
    </row>
    <row r="30" spans="1:9" ht="19.95" customHeight="1" x14ac:dyDescent="0.3">
      <c r="A30" s="90" t="s">
        <v>42</v>
      </c>
      <c r="B30" s="84"/>
      <c r="C30" s="84"/>
      <c r="D30" s="85" t="s">
        <v>43</v>
      </c>
      <c r="E30" s="84"/>
      <c r="F30" s="84"/>
      <c r="G30" s="84"/>
      <c r="H30" s="84"/>
      <c r="I30" s="84"/>
    </row>
    <row r="31" spans="1:9" ht="19.95" customHeight="1" x14ac:dyDescent="0.3">
      <c r="A31" s="90" t="s">
        <v>44</v>
      </c>
      <c r="B31" s="84"/>
      <c r="C31" s="84"/>
      <c r="D31" s="85" t="s">
        <v>45</v>
      </c>
      <c r="E31" s="84"/>
      <c r="F31" s="84"/>
      <c r="G31" s="84"/>
      <c r="H31" s="84"/>
      <c r="I31" s="84"/>
    </row>
    <row r="32" spans="1:9" ht="10.050000000000001" customHeight="1" x14ac:dyDescent="0.3"/>
    <row r="33" spans="1:9" ht="28.05" customHeight="1" x14ac:dyDescent="0.3">
      <c r="A33" s="83" t="s">
        <v>46</v>
      </c>
      <c r="B33" s="84"/>
      <c r="C33" s="84"/>
      <c r="D33" s="84"/>
      <c r="E33" s="84"/>
      <c r="F33" s="84"/>
      <c r="G33" s="84"/>
      <c r="H33" s="84"/>
      <c r="I33" s="84"/>
    </row>
    <row r="34" spans="1:9" ht="19.95" customHeight="1" x14ac:dyDescent="0.3">
      <c r="A34" s="101" t="s">
        <v>47</v>
      </c>
      <c r="B34" s="84"/>
      <c r="C34" s="84"/>
      <c r="D34" s="84"/>
      <c r="E34" s="84"/>
      <c r="F34" s="84"/>
      <c r="G34" s="84"/>
      <c r="H34" s="84"/>
      <c r="I34" s="84"/>
    </row>
    <row r="35" spans="1:9" ht="19.95" customHeight="1" x14ac:dyDescent="0.3">
      <c r="A35" s="88" t="s">
        <v>48</v>
      </c>
      <c r="B35" s="84"/>
      <c r="C35" s="84"/>
      <c r="D35" s="84"/>
      <c r="E35" s="84"/>
      <c r="F35" s="84"/>
      <c r="G35" s="84"/>
      <c r="H35" s="84"/>
      <c r="I35" s="84"/>
    </row>
    <row r="36" spans="1:9" ht="19.95" customHeight="1" x14ac:dyDescent="0.3">
      <c r="A36" s="101" t="s">
        <v>49</v>
      </c>
      <c r="B36" s="84"/>
      <c r="C36" s="84"/>
      <c r="D36" s="84"/>
      <c r="E36" s="84"/>
      <c r="F36" s="84"/>
      <c r="G36" s="84"/>
      <c r="H36" s="84"/>
      <c r="I36" s="84"/>
    </row>
    <row r="37" spans="1:9" ht="19.95" customHeight="1" x14ac:dyDescent="0.3">
      <c r="A37" s="88" t="s">
        <v>50</v>
      </c>
      <c r="B37" s="84"/>
      <c r="C37" s="84"/>
      <c r="D37" s="84"/>
      <c r="E37" s="84"/>
      <c r="F37" s="84"/>
      <c r="G37" s="84"/>
      <c r="H37" s="84"/>
      <c r="I37" s="84"/>
    </row>
    <row r="38" spans="1:9" ht="19.95" customHeight="1" x14ac:dyDescent="0.3">
      <c r="A38" s="101" t="s">
        <v>51</v>
      </c>
      <c r="B38" s="84"/>
      <c r="C38" s="84"/>
      <c r="D38" s="84"/>
      <c r="E38" s="84"/>
      <c r="F38" s="84"/>
      <c r="G38" s="84"/>
      <c r="H38" s="84"/>
      <c r="I38" s="84"/>
    </row>
    <row r="39" spans="1:9" ht="19.95" customHeight="1" x14ac:dyDescent="0.3">
      <c r="A39" s="88" t="s">
        <v>52</v>
      </c>
      <c r="B39" s="84"/>
      <c r="C39" s="84"/>
      <c r="D39" s="84"/>
      <c r="E39" s="84"/>
      <c r="F39" s="84"/>
      <c r="G39" s="84"/>
      <c r="H39" s="84"/>
      <c r="I39" s="84"/>
    </row>
    <row r="40" spans="1:9" ht="19.95" customHeight="1" x14ac:dyDescent="0.3">
      <c r="A40" s="101" t="s">
        <v>53</v>
      </c>
      <c r="B40" s="84"/>
      <c r="C40" s="84"/>
      <c r="D40" s="84"/>
      <c r="E40" s="84"/>
      <c r="F40" s="84"/>
      <c r="G40" s="84"/>
      <c r="H40" s="84"/>
      <c r="I40" s="84"/>
    </row>
    <row r="41" spans="1:9" ht="19.95" customHeight="1" x14ac:dyDescent="0.3">
      <c r="A41" s="88" t="s">
        <v>54</v>
      </c>
      <c r="B41" s="84"/>
      <c r="C41" s="84"/>
      <c r="D41" s="84"/>
      <c r="E41" s="84"/>
      <c r="F41" s="84"/>
      <c r="G41" s="84"/>
      <c r="H41" s="84"/>
      <c r="I41" s="84"/>
    </row>
    <row r="42" spans="1:9" ht="10.050000000000001" customHeight="1" x14ac:dyDescent="0.3"/>
    <row r="43" spans="1:9" x14ac:dyDescent="0.3">
      <c r="A43" s="102" t="s">
        <v>55</v>
      </c>
      <c r="B43" s="84"/>
      <c r="C43" s="84"/>
      <c r="D43" s="84"/>
      <c r="E43" s="84"/>
      <c r="F43" s="84"/>
      <c r="G43" s="84"/>
      <c r="H43" s="84"/>
      <c r="I43" s="84"/>
    </row>
  </sheetData>
  <mergeCells count="66">
    <mergeCell ref="A1:I1"/>
    <mergeCell ref="G8:I8"/>
    <mergeCell ref="D6:F6"/>
    <mergeCell ref="A7:C7"/>
    <mergeCell ref="G7:I7"/>
    <mergeCell ref="A43:I43"/>
    <mergeCell ref="A13:C13"/>
    <mergeCell ref="D14:F14"/>
    <mergeCell ref="A19:I19"/>
    <mergeCell ref="D29:I29"/>
    <mergeCell ref="D23:I23"/>
    <mergeCell ref="A31:C31"/>
    <mergeCell ref="A40:I40"/>
    <mergeCell ref="A30:C30"/>
    <mergeCell ref="D20:I20"/>
    <mergeCell ref="D26:I26"/>
    <mergeCell ref="A34:I34"/>
    <mergeCell ref="A39:I39"/>
    <mergeCell ref="D22:I22"/>
    <mergeCell ref="A36:I36"/>
    <mergeCell ref="D31:I31"/>
    <mergeCell ref="A2:I2"/>
    <mergeCell ref="G14:I14"/>
    <mergeCell ref="A33:I33"/>
    <mergeCell ref="D28:I28"/>
    <mergeCell ref="A5:I5"/>
    <mergeCell ref="A23:C23"/>
    <mergeCell ref="A8:C8"/>
    <mergeCell ref="A14:C14"/>
    <mergeCell ref="A22:C22"/>
    <mergeCell ref="D12:F12"/>
    <mergeCell ref="A17:C17"/>
    <mergeCell ref="D9:F9"/>
    <mergeCell ref="A29:C29"/>
    <mergeCell ref="D8:F8"/>
    <mergeCell ref="A20:C20"/>
    <mergeCell ref="D30:I30"/>
    <mergeCell ref="A3:I3"/>
    <mergeCell ref="A21:C21"/>
    <mergeCell ref="D7:F7"/>
    <mergeCell ref="A12:C12"/>
    <mergeCell ref="A26:C26"/>
    <mergeCell ref="A10:C10"/>
    <mergeCell ref="A9:C9"/>
    <mergeCell ref="G9:I9"/>
    <mergeCell ref="G12:I12"/>
    <mergeCell ref="D10:F10"/>
    <mergeCell ref="G11:I11"/>
    <mergeCell ref="A11:C11"/>
    <mergeCell ref="A6:C6"/>
    <mergeCell ref="D21:I21"/>
    <mergeCell ref="A16:I16"/>
    <mergeCell ref="A41:I41"/>
    <mergeCell ref="G6:I6"/>
    <mergeCell ref="G13:I13"/>
    <mergeCell ref="A37:I37"/>
    <mergeCell ref="D17:I17"/>
    <mergeCell ref="A27:C27"/>
    <mergeCell ref="A35:I35"/>
    <mergeCell ref="A38:I38"/>
    <mergeCell ref="A28:C28"/>
    <mergeCell ref="A25:I25"/>
    <mergeCell ref="D27:I27"/>
    <mergeCell ref="D13:F13"/>
    <mergeCell ref="D11:F11"/>
    <mergeCell ref="G10:I10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0"/>
  <sheetViews>
    <sheetView workbookViewId="0"/>
  </sheetViews>
  <sheetFormatPr defaultRowHeight="14.4" x14ac:dyDescent="0.3"/>
  <cols>
    <col min="1" max="1" width="5" customWidth="1"/>
    <col min="2" max="2" width="12" customWidth="1"/>
    <col min="3" max="3" width="65" customWidth="1"/>
    <col min="4" max="4" width="18" customWidth="1"/>
    <col min="5" max="5" width="20" customWidth="1"/>
    <col min="6" max="6" width="18" customWidth="1"/>
    <col min="7" max="7" width="16" customWidth="1"/>
    <col min="8" max="8" width="35" customWidth="1"/>
  </cols>
  <sheetData>
    <row r="1" spans="1:8" ht="40.049999999999997" customHeight="1" x14ac:dyDescent="0.3">
      <c r="A1" s="115" t="s">
        <v>333</v>
      </c>
      <c r="B1" s="84"/>
      <c r="C1" s="84"/>
      <c r="D1" s="84"/>
      <c r="E1" s="84"/>
      <c r="F1" s="84"/>
      <c r="G1" s="84"/>
      <c r="H1" s="84"/>
    </row>
    <row r="2" spans="1:8" ht="49.95" customHeight="1" x14ac:dyDescent="0.3">
      <c r="A2" s="114" t="s">
        <v>334</v>
      </c>
      <c r="B2" s="84"/>
      <c r="C2" s="84"/>
      <c r="D2" s="84"/>
      <c r="E2" s="84"/>
      <c r="F2" s="84"/>
      <c r="G2" s="84"/>
      <c r="H2" s="84"/>
    </row>
    <row r="3" spans="1:8" ht="34.950000000000003" customHeight="1" x14ac:dyDescent="0.3">
      <c r="A3" s="1" t="s">
        <v>141</v>
      </c>
      <c r="B3" s="2" t="s">
        <v>138</v>
      </c>
      <c r="C3" s="2" t="s">
        <v>142</v>
      </c>
      <c r="D3" s="2" t="s">
        <v>103</v>
      </c>
      <c r="E3" s="2" t="s">
        <v>143</v>
      </c>
      <c r="F3" s="2" t="s">
        <v>137</v>
      </c>
      <c r="G3" s="2" t="s">
        <v>144</v>
      </c>
      <c r="H3" s="3" t="s">
        <v>145</v>
      </c>
    </row>
    <row r="4" spans="1:8" ht="22.05" customHeight="1" x14ac:dyDescent="0.3">
      <c r="A4" s="4">
        <v>1</v>
      </c>
      <c r="B4" s="5" t="s">
        <v>25</v>
      </c>
      <c r="C4" s="6" t="s">
        <v>335</v>
      </c>
      <c r="D4" s="7" t="s">
        <v>40</v>
      </c>
      <c r="E4" s="8"/>
      <c r="F4" s="9"/>
      <c r="G4" s="10"/>
      <c r="H4" s="11"/>
    </row>
    <row r="5" spans="1:8" ht="22.05" customHeight="1" x14ac:dyDescent="0.3">
      <c r="A5" s="12">
        <v>2</v>
      </c>
      <c r="B5" s="5" t="s">
        <v>25</v>
      </c>
      <c r="C5" s="13" t="s">
        <v>336</v>
      </c>
      <c r="D5" s="7" t="s">
        <v>40</v>
      </c>
      <c r="E5" s="8"/>
      <c r="F5" s="9"/>
      <c r="G5" s="10"/>
      <c r="H5" s="11"/>
    </row>
    <row r="6" spans="1:8" ht="22.05" customHeight="1" x14ac:dyDescent="0.3">
      <c r="A6" s="4">
        <v>3</v>
      </c>
      <c r="B6" s="5" t="s">
        <v>25</v>
      </c>
      <c r="C6" s="6" t="s">
        <v>337</v>
      </c>
      <c r="D6" s="7" t="s">
        <v>40</v>
      </c>
      <c r="E6" s="8"/>
      <c r="F6" s="9"/>
      <c r="G6" s="10"/>
      <c r="H6" s="11"/>
    </row>
    <row r="7" spans="1:8" ht="22.05" customHeight="1" x14ac:dyDescent="0.3">
      <c r="A7" s="12">
        <v>4</v>
      </c>
      <c r="B7" s="5" t="s">
        <v>25</v>
      </c>
      <c r="C7" s="13" t="s">
        <v>338</v>
      </c>
      <c r="D7" s="7" t="s">
        <v>40</v>
      </c>
      <c r="E7" s="8"/>
      <c r="F7" s="9"/>
      <c r="G7" s="10"/>
      <c r="H7" s="11"/>
    </row>
    <row r="8" spans="1:8" ht="22.05" customHeight="1" x14ac:dyDescent="0.3">
      <c r="A8" s="4">
        <v>5</v>
      </c>
      <c r="B8" s="5" t="s">
        <v>25</v>
      </c>
      <c r="C8" s="6" t="s">
        <v>339</v>
      </c>
      <c r="D8" s="7" t="s">
        <v>40</v>
      </c>
      <c r="E8" s="8"/>
      <c r="F8" s="9"/>
      <c r="G8" s="10"/>
      <c r="H8" s="11"/>
    </row>
    <row r="9" spans="1:8" ht="22.05" customHeight="1" x14ac:dyDescent="0.3">
      <c r="A9" s="12">
        <v>6</v>
      </c>
      <c r="B9" s="14" t="s">
        <v>27</v>
      </c>
      <c r="C9" s="13" t="s">
        <v>340</v>
      </c>
      <c r="D9" s="7" t="s">
        <v>40</v>
      </c>
      <c r="E9" s="8"/>
      <c r="F9" s="9"/>
      <c r="G9" s="10"/>
      <c r="H9" s="11"/>
    </row>
    <row r="10" spans="1:8" ht="22.05" customHeight="1" x14ac:dyDescent="0.3">
      <c r="A10" s="4">
        <v>7</v>
      </c>
      <c r="B10" s="14" t="s">
        <v>27</v>
      </c>
      <c r="C10" s="6" t="s">
        <v>341</v>
      </c>
      <c r="D10" s="7" t="s">
        <v>40</v>
      </c>
      <c r="E10" s="8"/>
      <c r="F10" s="9"/>
      <c r="G10" s="10"/>
      <c r="H10" s="11"/>
    </row>
    <row r="11" spans="1:8" ht="22.05" customHeight="1" x14ac:dyDescent="0.3">
      <c r="A11" s="12">
        <v>8</v>
      </c>
      <c r="B11" s="14" t="s">
        <v>27</v>
      </c>
      <c r="C11" s="13" t="s">
        <v>342</v>
      </c>
      <c r="D11" s="7" t="s">
        <v>40</v>
      </c>
      <c r="E11" s="8"/>
      <c r="F11" s="9"/>
      <c r="G11" s="10"/>
      <c r="H11" s="11"/>
    </row>
    <row r="12" spans="1:8" ht="22.05" customHeight="1" x14ac:dyDescent="0.3">
      <c r="A12" s="4">
        <v>9</v>
      </c>
      <c r="B12" s="14" t="s">
        <v>27</v>
      </c>
      <c r="C12" s="6" t="s">
        <v>343</v>
      </c>
      <c r="D12" s="7" t="s">
        <v>40</v>
      </c>
      <c r="E12" s="8"/>
      <c r="F12" s="9"/>
      <c r="G12" s="10"/>
      <c r="H12" s="11"/>
    </row>
    <row r="13" spans="1:8" ht="22.05" customHeight="1" x14ac:dyDescent="0.3">
      <c r="A13" s="12">
        <v>10</v>
      </c>
      <c r="B13" s="14" t="s">
        <v>27</v>
      </c>
      <c r="C13" s="13" t="s">
        <v>344</v>
      </c>
      <c r="D13" s="7" t="s">
        <v>40</v>
      </c>
      <c r="E13" s="8"/>
      <c r="F13" s="9"/>
      <c r="G13" s="10"/>
      <c r="H13" s="11"/>
    </row>
    <row r="14" spans="1:8" ht="22.05" customHeight="1" x14ac:dyDescent="0.3">
      <c r="A14" s="4">
        <v>11</v>
      </c>
      <c r="B14" s="14" t="s">
        <v>27</v>
      </c>
      <c r="C14" s="6" t="s">
        <v>345</v>
      </c>
      <c r="D14" s="7" t="s">
        <v>40</v>
      </c>
      <c r="E14" s="8"/>
      <c r="F14" s="9"/>
      <c r="G14" s="10"/>
      <c r="H14" s="11"/>
    </row>
    <row r="15" spans="1:8" ht="22.05" customHeight="1" x14ac:dyDescent="0.3">
      <c r="A15" s="12">
        <v>12</v>
      </c>
      <c r="B15" s="14" t="s">
        <v>27</v>
      </c>
      <c r="C15" s="13" t="s">
        <v>346</v>
      </c>
      <c r="D15" s="7" t="s">
        <v>40</v>
      </c>
      <c r="E15" s="8"/>
      <c r="F15" s="9"/>
      <c r="G15" s="10"/>
      <c r="H15" s="11"/>
    </row>
    <row r="16" spans="1:8" ht="22.05" customHeight="1" x14ac:dyDescent="0.3">
      <c r="A16" s="4">
        <v>13</v>
      </c>
      <c r="B16" s="14" t="s">
        <v>27</v>
      </c>
      <c r="C16" s="6" t="s">
        <v>347</v>
      </c>
      <c r="D16" s="7" t="s">
        <v>40</v>
      </c>
      <c r="E16" s="8"/>
      <c r="F16" s="9"/>
      <c r="G16" s="10"/>
      <c r="H16" s="11"/>
    </row>
    <row r="17" spans="1:8" ht="22.05" customHeight="1" x14ac:dyDescent="0.3">
      <c r="A17" s="12">
        <v>14</v>
      </c>
      <c r="B17" s="14" t="s">
        <v>27</v>
      </c>
      <c r="C17" s="13" t="s">
        <v>348</v>
      </c>
      <c r="D17" s="7" t="s">
        <v>40</v>
      </c>
      <c r="E17" s="8"/>
      <c r="F17" s="9"/>
      <c r="G17" s="10"/>
      <c r="H17" s="11"/>
    </row>
    <row r="18" spans="1:8" ht="22.05" customHeight="1" x14ac:dyDescent="0.3">
      <c r="A18" s="4">
        <v>15</v>
      </c>
      <c r="B18" s="14" t="s">
        <v>27</v>
      </c>
      <c r="C18" s="6" t="s">
        <v>349</v>
      </c>
      <c r="D18" s="7" t="s">
        <v>40</v>
      </c>
      <c r="E18" s="8"/>
      <c r="F18" s="9"/>
      <c r="G18" s="10"/>
      <c r="H18" s="11"/>
    </row>
    <row r="19" spans="1:8" ht="22.05" customHeight="1" x14ac:dyDescent="0.3">
      <c r="A19" s="12">
        <v>16</v>
      </c>
      <c r="B19" s="15" t="s">
        <v>29</v>
      </c>
      <c r="C19" s="13" t="s">
        <v>350</v>
      </c>
      <c r="D19" s="7" t="s">
        <v>40</v>
      </c>
      <c r="E19" s="8"/>
      <c r="F19" s="9"/>
      <c r="G19" s="10"/>
      <c r="H19" s="11"/>
    </row>
    <row r="20" spans="1:8" ht="22.05" customHeight="1" x14ac:dyDescent="0.3">
      <c r="A20" s="4">
        <v>17</v>
      </c>
      <c r="B20" s="15" t="s">
        <v>29</v>
      </c>
      <c r="C20" s="6" t="s">
        <v>351</v>
      </c>
      <c r="D20" s="7" t="s">
        <v>40</v>
      </c>
      <c r="E20" s="8"/>
      <c r="F20" s="9"/>
      <c r="G20" s="10"/>
      <c r="H20" s="11"/>
    </row>
    <row r="21" spans="1:8" ht="22.05" customHeight="1" x14ac:dyDescent="0.3">
      <c r="A21" s="12">
        <v>18</v>
      </c>
      <c r="B21" s="15" t="s">
        <v>29</v>
      </c>
      <c r="C21" s="13" t="s">
        <v>352</v>
      </c>
      <c r="D21" s="7" t="s">
        <v>40</v>
      </c>
      <c r="E21" s="8"/>
      <c r="F21" s="9"/>
      <c r="G21" s="10"/>
      <c r="H21" s="11"/>
    </row>
    <row r="22" spans="1:8" ht="22.05" customHeight="1" x14ac:dyDescent="0.3">
      <c r="A22" s="4">
        <v>19</v>
      </c>
      <c r="B22" s="15" t="s">
        <v>29</v>
      </c>
      <c r="C22" s="6" t="s">
        <v>353</v>
      </c>
      <c r="D22" s="7" t="s">
        <v>40</v>
      </c>
      <c r="E22" s="8"/>
      <c r="F22" s="9"/>
      <c r="G22" s="10"/>
      <c r="H22" s="11"/>
    </row>
    <row r="23" spans="1:8" ht="22.05" customHeight="1" x14ac:dyDescent="0.3">
      <c r="A23" s="12">
        <v>20</v>
      </c>
      <c r="B23" s="15" t="s">
        <v>29</v>
      </c>
      <c r="C23" s="13" t="s">
        <v>354</v>
      </c>
      <c r="D23" s="7" t="s">
        <v>40</v>
      </c>
      <c r="E23" s="8"/>
      <c r="F23" s="9"/>
      <c r="G23" s="10"/>
      <c r="H23" s="11"/>
    </row>
    <row r="24" spans="1:8" ht="22.05" customHeight="1" x14ac:dyDescent="0.3">
      <c r="A24" s="4">
        <v>21</v>
      </c>
      <c r="B24" s="15" t="s">
        <v>29</v>
      </c>
      <c r="C24" s="6" t="s">
        <v>355</v>
      </c>
      <c r="D24" s="7" t="s">
        <v>40</v>
      </c>
      <c r="E24" s="8"/>
      <c r="F24" s="9"/>
      <c r="G24" s="10"/>
      <c r="H24" s="11"/>
    </row>
    <row r="25" spans="1:8" ht="22.05" customHeight="1" x14ac:dyDescent="0.3">
      <c r="A25" s="12">
        <v>22</v>
      </c>
      <c r="B25" s="15" t="s">
        <v>29</v>
      </c>
      <c r="C25" s="13" t="s">
        <v>356</v>
      </c>
      <c r="D25" s="7" t="s">
        <v>40</v>
      </c>
      <c r="E25" s="8"/>
      <c r="F25" s="9"/>
      <c r="G25" s="10"/>
      <c r="H25" s="11"/>
    </row>
    <row r="26" spans="1:8" ht="22.05" customHeight="1" x14ac:dyDescent="0.3">
      <c r="A26" s="4">
        <v>23</v>
      </c>
      <c r="B26" s="15" t="s">
        <v>29</v>
      </c>
      <c r="C26" s="6" t="s">
        <v>357</v>
      </c>
      <c r="D26" s="7" t="s">
        <v>40</v>
      </c>
      <c r="E26" s="8"/>
      <c r="F26" s="9"/>
      <c r="G26" s="10"/>
      <c r="H26" s="11"/>
    </row>
    <row r="27" spans="1:8" ht="22.05" customHeight="1" x14ac:dyDescent="0.3">
      <c r="A27" s="12">
        <v>24</v>
      </c>
      <c r="B27" s="15" t="s">
        <v>29</v>
      </c>
      <c r="C27" s="13" t="s">
        <v>358</v>
      </c>
      <c r="D27" s="7" t="s">
        <v>40</v>
      </c>
      <c r="E27" s="8"/>
      <c r="F27" s="9"/>
      <c r="G27" s="10"/>
      <c r="H27" s="11"/>
    </row>
    <row r="28" spans="1:8" ht="22.05" customHeight="1" x14ac:dyDescent="0.3">
      <c r="A28" s="16">
        <v>25</v>
      </c>
      <c r="B28" s="17" t="s">
        <v>31</v>
      </c>
      <c r="C28" s="18" t="s">
        <v>359</v>
      </c>
      <c r="D28" s="19" t="s">
        <v>40</v>
      </c>
      <c r="E28" s="20"/>
      <c r="F28" s="21"/>
      <c r="G28" s="22"/>
      <c r="H28" s="23"/>
    </row>
    <row r="30" spans="1:8" x14ac:dyDescent="0.3">
      <c r="A30" s="102" t="s">
        <v>55</v>
      </c>
      <c r="B30" s="84"/>
      <c r="C30" s="84"/>
      <c r="D30" s="84"/>
      <c r="E30" s="84"/>
      <c r="F30" s="84"/>
      <c r="G30" s="84"/>
      <c r="H30" s="84"/>
    </row>
  </sheetData>
  <mergeCells count="3">
    <mergeCell ref="A2:H2"/>
    <mergeCell ref="A30:H30"/>
    <mergeCell ref="A1:H1"/>
  </mergeCells>
  <dataValidations count="1">
    <dataValidation type="list" allowBlank="1" sqref="D4:D28" xr:uid="{00000000-0002-0000-0900-000000000000}">
      <formula1>"Resolved,In Progress,At Risk,Gap Identified,Not Applicable,Under Review"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0"/>
  <sheetViews>
    <sheetView workbookViewId="0"/>
  </sheetViews>
  <sheetFormatPr defaultRowHeight="14.4" x14ac:dyDescent="0.3"/>
  <cols>
    <col min="1" max="1" width="5" customWidth="1"/>
    <col min="2" max="2" width="12" customWidth="1"/>
    <col min="3" max="3" width="65" customWidth="1"/>
    <col min="4" max="4" width="18" customWidth="1"/>
    <col min="5" max="5" width="20" customWidth="1"/>
    <col min="6" max="6" width="18" customWidth="1"/>
    <col min="7" max="7" width="16" customWidth="1"/>
    <col min="8" max="8" width="35" customWidth="1"/>
  </cols>
  <sheetData>
    <row r="1" spans="1:8" ht="40.049999999999997" customHeight="1" x14ac:dyDescent="0.3">
      <c r="A1" s="115" t="s">
        <v>360</v>
      </c>
      <c r="B1" s="84"/>
      <c r="C1" s="84"/>
      <c r="D1" s="84"/>
      <c r="E1" s="84"/>
      <c r="F1" s="84"/>
      <c r="G1" s="84"/>
      <c r="H1" s="84"/>
    </row>
    <row r="2" spans="1:8" ht="49.95" customHeight="1" x14ac:dyDescent="0.3">
      <c r="A2" s="114" t="s">
        <v>361</v>
      </c>
      <c r="B2" s="84"/>
      <c r="C2" s="84"/>
      <c r="D2" s="84"/>
      <c r="E2" s="84"/>
      <c r="F2" s="84"/>
      <c r="G2" s="84"/>
      <c r="H2" s="84"/>
    </row>
    <row r="3" spans="1:8" ht="34.950000000000003" customHeight="1" x14ac:dyDescent="0.3">
      <c r="A3" s="1" t="s">
        <v>141</v>
      </c>
      <c r="B3" s="2" t="s">
        <v>138</v>
      </c>
      <c r="C3" s="2" t="s">
        <v>142</v>
      </c>
      <c r="D3" s="2" t="s">
        <v>103</v>
      </c>
      <c r="E3" s="2" t="s">
        <v>143</v>
      </c>
      <c r="F3" s="2" t="s">
        <v>137</v>
      </c>
      <c r="G3" s="2" t="s">
        <v>144</v>
      </c>
      <c r="H3" s="3" t="s">
        <v>145</v>
      </c>
    </row>
    <row r="4" spans="1:8" ht="22.05" customHeight="1" x14ac:dyDescent="0.3">
      <c r="A4" s="4">
        <v>1</v>
      </c>
      <c r="B4" s="5" t="s">
        <v>25</v>
      </c>
      <c r="C4" s="6" t="s">
        <v>362</v>
      </c>
      <c r="D4" s="7" t="s">
        <v>40</v>
      </c>
      <c r="E4" s="8"/>
      <c r="F4" s="9"/>
      <c r="G4" s="10"/>
      <c r="H4" s="11"/>
    </row>
    <row r="5" spans="1:8" ht="22.05" customHeight="1" x14ac:dyDescent="0.3">
      <c r="A5" s="12">
        <v>2</v>
      </c>
      <c r="B5" s="5" t="s">
        <v>25</v>
      </c>
      <c r="C5" s="13" t="s">
        <v>363</v>
      </c>
      <c r="D5" s="7" t="s">
        <v>40</v>
      </c>
      <c r="E5" s="8"/>
      <c r="F5" s="9"/>
      <c r="G5" s="10"/>
      <c r="H5" s="11"/>
    </row>
    <row r="6" spans="1:8" ht="22.05" customHeight="1" x14ac:dyDescent="0.3">
      <c r="A6" s="4">
        <v>3</v>
      </c>
      <c r="B6" s="5" t="s">
        <v>25</v>
      </c>
      <c r="C6" s="6" t="s">
        <v>364</v>
      </c>
      <c r="D6" s="7" t="s">
        <v>40</v>
      </c>
      <c r="E6" s="8"/>
      <c r="F6" s="9"/>
      <c r="G6" s="10"/>
      <c r="H6" s="11"/>
    </row>
    <row r="7" spans="1:8" ht="22.05" customHeight="1" x14ac:dyDescent="0.3">
      <c r="A7" s="12">
        <v>4</v>
      </c>
      <c r="B7" s="5" t="s">
        <v>25</v>
      </c>
      <c r="C7" s="13" t="s">
        <v>365</v>
      </c>
      <c r="D7" s="7" t="s">
        <v>40</v>
      </c>
      <c r="E7" s="8"/>
      <c r="F7" s="9"/>
      <c r="G7" s="10"/>
      <c r="H7" s="11"/>
    </row>
    <row r="8" spans="1:8" ht="22.05" customHeight="1" x14ac:dyDescent="0.3">
      <c r="A8" s="4">
        <v>5</v>
      </c>
      <c r="B8" s="5" t="s">
        <v>25</v>
      </c>
      <c r="C8" s="6" t="s">
        <v>366</v>
      </c>
      <c r="D8" s="7" t="s">
        <v>40</v>
      </c>
      <c r="E8" s="8"/>
      <c r="F8" s="9"/>
      <c r="G8" s="10"/>
      <c r="H8" s="11"/>
    </row>
    <row r="9" spans="1:8" ht="22.05" customHeight="1" x14ac:dyDescent="0.3">
      <c r="A9" s="12">
        <v>6</v>
      </c>
      <c r="B9" s="14" t="s">
        <v>27</v>
      </c>
      <c r="C9" s="13" t="s">
        <v>367</v>
      </c>
      <c r="D9" s="7" t="s">
        <v>40</v>
      </c>
      <c r="E9" s="8"/>
      <c r="F9" s="9"/>
      <c r="G9" s="10"/>
      <c r="H9" s="11"/>
    </row>
    <row r="10" spans="1:8" ht="22.05" customHeight="1" x14ac:dyDescent="0.3">
      <c r="A10" s="4">
        <v>7</v>
      </c>
      <c r="B10" s="14" t="s">
        <v>27</v>
      </c>
      <c r="C10" s="6" t="s">
        <v>368</v>
      </c>
      <c r="D10" s="7" t="s">
        <v>40</v>
      </c>
      <c r="E10" s="8"/>
      <c r="F10" s="9"/>
      <c r="G10" s="10"/>
      <c r="H10" s="11"/>
    </row>
    <row r="11" spans="1:8" ht="22.05" customHeight="1" x14ac:dyDescent="0.3">
      <c r="A11" s="12">
        <v>8</v>
      </c>
      <c r="B11" s="14" t="s">
        <v>27</v>
      </c>
      <c r="C11" s="13" t="s">
        <v>369</v>
      </c>
      <c r="D11" s="7" t="s">
        <v>40</v>
      </c>
      <c r="E11" s="8"/>
      <c r="F11" s="9"/>
      <c r="G11" s="10"/>
      <c r="H11" s="11"/>
    </row>
    <row r="12" spans="1:8" ht="22.05" customHeight="1" x14ac:dyDescent="0.3">
      <c r="A12" s="4">
        <v>9</v>
      </c>
      <c r="B12" s="14" t="s">
        <v>27</v>
      </c>
      <c r="C12" s="6" t="s">
        <v>370</v>
      </c>
      <c r="D12" s="7" t="s">
        <v>40</v>
      </c>
      <c r="E12" s="8"/>
      <c r="F12" s="9"/>
      <c r="G12" s="10"/>
      <c r="H12" s="11"/>
    </row>
    <row r="13" spans="1:8" ht="22.05" customHeight="1" x14ac:dyDescent="0.3">
      <c r="A13" s="12">
        <v>10</v>
      </c>
      <c r="B13" s="14" t="s">
        <v>27</v>
      </c>
      <c r="C13" s="13" t="s">
        <v>371</v>
      </c>
      <c r="D13" s="7" t="s">
        <v>40</v>
      </c>
      <c r="E13" s="8"/>
      <c r="F13" s="9"/>
      <c r="G13" s="10"/>
      <c r="H13" s="11"/>
    </row>
    <row r="14" spans="1:8" ht="22.05" customHeight="1" x14ac:dyDescent="0.3">
      <c r="A14" s="4">
        <v>11</v>
      </c>
      <c r="B14" s="14" t="s">
        <v>27</v>
      </c>
      <c r="C14" s="6" t="s">
        <v>372</v>
      </c>
      <c r="D14" s="7" t="s">
        <v>40</v>
      </c>
      <c r="E14" s="8"/>
      <c r="F14" s="9"/>
      <c r="G14" s="10"/>
      <c r="H14" s="11"/>
    </row>
    <row r="15" spans="1:8" ht="22.05" customHeight="1" x14ac:dyDescent="0.3">
      <c r="A15" s="12">
        <v>12</v>
      </c>
      <c r="B15" s="14" t="s">
        <v>27</v>
      </c>
      <c r="C15" s="13" t="s">
        <v>373</v>
      </c>
      <c r="D15" s="7" t="s">
        <v>40</v>
      </c>
      <c r="E15" s="8"/>
      <c r="F15" s="9"/>
      <c r="G15" s="10"/>
      <c r="H15" s="11"/>
    </row>
    <row r="16" spans="1:8" ht="22.05" customHeight="1" x14ac:dyDescent="0.3">
      <c r="A16" s="4">
        <v>13</v>
      </c>
      <c r="B16" s="14" t="s">
        <v>27</v>
      </c>
      <c r="C16" s="6" t="s">
        <v>374</v>
      </c>
      <c r="D16" s="7" t="s">
        <v>40</v>
      </c>
      <c r="E16" s="8"/>
      <c r="F16" s="9"/>
      <c r="G16" s="10"/>
      <c r="H16" s="11"/>
    </row>
    <row r="17" spans="1:8" ht="22.05" customHeight="1" x14ac:dyDescent="0.3">
      <c r="A17" s="12">
        <v>14</v>
      </c>
      <c r="B17" s="14" t="s">
        <v>27</v>
      </c>
      <c r="C17" s="13" t="s">
        <v>375</v>
      </c>
      <c r="D17" s="7" t="s">
        <v>40</v>
      </c>
      <c r="E17" s="8"/>
      <c r="F17" s="9"/>
      <c r="G17" s="10"/>
      <c r="H17" s="11"/>
    </row>
    <row r="18" spans="1:8" ht="22.05" customHeight="1" x14ac:dyDescent="0.3">
      <c r="A18" s="4">
        <v>15</v>
      </c>
      <c r="B18" s="14" t="s">
        <v>27</v>
      </c>
      <c r="C18" s="6" t="s">
        <v>376</v>
      </c>
      <c r="D18" s="7" t="s">
        <v>40</v>
      </c>
      <c r="E18" s="8"/>
      <c r="F18" s="9"/>
      <c r="G18" s="10"/>
      <c r="H18" s="11"/>
    </row>
    <row r="19" spans="1:8" ht="22.05" customHeight="1" x14ac:dyDescent="0.3">
      <c r="A19" s="12">
        <v>16</v>
      </c>
      <c r="B19" s="15" t="s">
        <v>29</v>
      </c>
      <c r="C19" s="13" t="s">
        <v>377</v>
      </c>
      <c r="D19" s="7" t="s">
        <v>40</v>
      </c>
      <c r="E19" s="8"/>
      <c r="F19" s="9"/>
      <c r="G19" s="10"/>
      <c r="H19" s="11"/>
    </row>
    <row r="20" spans="1:8" ht="22.05" customHeight="1" x14ac:dyDescent="0.3">
      <c r="A20" s="4">
        <v>17</v>
      </c>
      <c r="B20" s="15" t="s">
        <v>29</v>
      </c>
      <c r="C20" s="6" t="s">
        <v>378</v>
      </c>
      <c r="D20" s="7" t="s">
        <v>40</v>
      </c>
      <c r="E20" s="8"/>
      <c r="F20" s="9"/>
      <c r="G20" s="10"/>
      <c r="H20" s="11"/>
    </row>
    <row r="21" spans="1:8" ht="22.05" customHeight="1" x14ac:dyDescent="0.3">
      <c r="A21" s="12">
        <v>18</v>
      </c>
      <c r="B21" s="15" t="s">
        <v>29</v>
      </c>
      <c r="C21" s="13" t="s">
        <v>379</v>
      </c>
      <c r="D21" s="7" t="s">
        <v>40</v>
      </c>
      <c r="E21" s="8"/>
      <c r="F21" s="9"/>
      <c r="G21" s="10"/>
      <c r="H21" s="11"/>
    </row>
    <row r="22" spans="1:8" ht="22.05" customHeight="1" x14ac:dyDescent="0.3">
      <c r="A22" s="4">
        <v>19</v>
      </c>
      <c r="B22" s="15" t="s">
        <v>29</v>
      </c>
      <c r="C22" s="6" t="s">
        <v>380</v>
      </c>
      <c r="D22" s="7" t="s">
        <v>40</v>
      </c>
      <c r="E22" s="8"/>
      <c r="F22" s="9"/>
      <c r="G22" s="10"/>
      <c r="H22" s="11"/>
    </row>
    <row r="23" spans="1:8" ht="22.05" customHeight="1" x14ac:dyDescent="0.3">
      <c r="A23" s="12">
        <v>20</v>
      </c>
      <c r="B23" s="15" t="s">
        <v>29</v>
      </c>
      <c r="C23" s="13" t="s">
        <v>381</v>
      </c>
      <c r="D23" s="7" t="s">
        <v>40</v>
      </c>
      <c r="E23" s="8"/>
      <c r="F23" s="9"/>
      <c r="G23" s="10"/>
      <c r="H23" s="11"/>
    </row>
    <row r="24" spans="1:8" ht="22.05" customHeight="1" x14ac:dyDescent="0.3">
      <c r="A24" s="4">
        <v>21</v>
      </c>
      <c r="B24" s="15" t="s">
        <v>29</v>
      </c>
      <c r="C24" s="6" t="s">
        <v>382</v>
      </c>
      <c r="D24" s="7" t="s">
        <v>40</v>
      </c>
      <c r="E24" s="8"/>
      <c r="F24" s="9"/>
      <c r="G24" s="10"/>
      <c r="H24" s="11"/>
    </row>
    <row r="25" spans="1:8" ht="22.05" customHeight="1" x14ac:dyDescent="0.3">
      <c r="A25" s="12">
        <v>22</v>
      </c>
      <c r="B25" s="15" t="s">
        <v>29</v>
      </c>
      <c r="C25" s="13" t="s">
        <v>383</v>
      </c>
      <c r="D25" s="7" t="s">
        <v>40</v>
      </c>
      <c r="E25" s="8"/>
      <c r="F25" s="9"/>
      <c r="G25" s="10"/>
      <c r="H25" s="11"/>
    </row>
    <row r="26" spans="1:8" ht="22.05" customHeight="1" x14ac:dyDescent="0.3">
      <c r="A26" s="4">
        <v>23</v>
      </c>
      <c r="B26" s="15" t="s">
        <v>29</v>
      </c>
      <c r="C26" s="6" t="s">
        <v>384</v>
      </c>
      <c r="D26" s="7" t="s">
        <v>40</v>
      </c>
      <c r="E26" s="8"/>
      <c r="F26" s="9"/>
      <c r="G26" s="10"/>
      <c r="H26" s="11"/>
    </row>
    <row r="27" spans="1:8" ht="22.05" customHeight="1" x14ac:dyDescent="0.3">
      <c r="A27" s="12">
        <v>24</v>
      </c>
      <c r="B27" s="15" t="s">
        <v>29</v>
      </c>
      <c r="C27" s="13" t="s">
        <v>385</v>
      </c>
      <c r="D27" s="7" t="s">
        <v>40</v>
      </c>
      <c r="E27" s="8"/>
      <c r="F27" s="9"/>
      <c r="G27" s="10"/>
      <c r="H27" s="11"/>
    </row>
    <row r="28" spans="1:8" ht="22.05" customHeight="1" x14ac:dyDescent="0.3">
      <c r="A28" s="16">
        <v>25</v>
      </c>
      <c r="B28" s="17" t="s">
        <v>31</v>
      </c>
      <c r="C28" s="18" t="s">
        <v>386</v>
      </c>
      <c r="D28" s="19" t="s">
        <v>40</v>
      </c>
      <c r="E28" s="20"/>
      <c r="F28" s="21"/>
      <c r="G28" s="22"/>
      <c r="H28" s="23"/>
    </row>
    <row r="30" spans="1:8" x14ac:dyDescent="0.3">
      <c r="A30" s="102" t="s">
        <v>55</v>
      </c>
      <c r="B30" s="84"/>
      <c r="C30" s="84"/>
      <c r="D30" s="84"/>
      <c r="E30" s="84"/>
      <c r="F30" s="84"/>
      <c r="G30" s="84"/>
      <c r="H30" s="84"/>
    </row>
  </sheetData>
  <mergeCells count="3">
    <mergeCell ref="A2:H2"/>
    <mergeCell ref="A30:H30"/>
    <mergeCell ref="A1:H1"/>
  </mergeCells>
  <dataValidations count="1">
    <dataValidation type="list" allowBlank="1" sqref="D4:D28" xr:uid="{00000000-0002-0000-0A00-000000000000}">
      <formula1>"Resolved,In Progress,At Risk,Gap Identified,Not Applicable,Under Review"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0"/>
  <sheetViews>
    <sheetView workbookViewId="0"/>
  </sheetViews>
  <sheetFormatPr defaultRowHeight="14.4" x14ac:dyDescent="0.3"/>
  <cols>
    <col min="1" max="1" width="5" customWidth="1"/>
    <col min="2" max="2" width="12" customWidth="1"/>
    <col min="3" max="3" width="65" customWidth="1"/>
    <col min="4" max="4" width="18" customWidth="1"/>
    <col min="5" max="5" width="20" customWidth="1"/>
    <col min="6" max="6" width="18" customWidth="1"/>
    <col min="7" max="7" width="16" customWidth="1"/>
    <col min="8" max="8" width="35" customWidth="1"/>
  </cols>
  <sheetData>
    <row r="1" spans="1:8" ht="40.049999999999997" customHeight="1" x14ac:dyDescent="0.3">
      <c r="A1" s="115" t="s">
        <v>387</v>
      </c>
      <c r="B1" s="84"/>
      <c r="C1" s="84"/>
      <c r="D1" s="84"/>
      <c r="E1" s="84"/>
      <c r="F1" s="84"/>
      <c r="G1" s="84"/>
      <c r="H1" s="84"/>
    </row>
    <row r="2" spans="1:8" ht="49.95" customHeight="1" x14ac:dyDescent="0.3">
      <c r="A2" s="114" t="s">
        <v>388</v>
      </c>
      <c r="B2" s="84"/>
      <c r="C2" s="84"/>
      <c r="D2" s="84"/>
      <c r="E2" s="84"/>
      <c r="F2" s="84"/>
      <c r="G2" s="84"/>
      <c r="H2" s="84"/>
    </row>
    <row r="3" spans="1:8" ht="34.950000000000003" customHeight="1" x14ac:dyDescent="0.3">
      <c r="A3" s="1" t="s">
        <v>141</v>
      </c>
      <c r="B3" s="2" t="s">
        <v>138</v>
      </c>
      <c r="C3" s="2" t="s">
        <v>142</v>
      </c>
      <c r="D3" s="2" t="s">
        <v>103</v>
      </c>
      <c r="E3" s="2" t="s">
        <v>143</v>
      </c>
      <c r="F3" s="2" t="s">
        <v>137</v>
      </c>
      <c r="G3" s="2" t="s">
        <v>144</v>
      </c>
      <c r="H3" s="3" t="s">
        <v>145</v>
      </c>
    </row>
    <row r="4" spans="1:8" ht="22.05" customHeight="1" x14ac:dyDescent="0.3">
      <c r="A4" s="4">
        <v>1</v>
      </c>
      <c r="B4" s="5" t="s">
        <v>25</v>
      </c>
      <c r="C4" s="6" t="s">
        <v>389</v>
      </c>
      <c r="D4" s="7" t="s">
        <v>40</v>
      </c>
      <c r="E4" s="8"/>
      <c r="F4" s="9"/>
      <c r="G4" s="10"/>
      <c r="H4" s="11"/>
    </row>
    <row r="5" spans="1:8" ht="22.05" customHeight="1" x14ac:dyDescent="0.3">
      <c r="A5" s="12">
        <v>2</v>
      </c>
      <c r="B5" s="5" t="s">
        <v>25</v>
      </c>
      <c r="C5" s="13" t="s">
        <v>390</v>
      </c>
      <c r="D5" s="7" t="s">
        <v>40</v>
      </c>
      <c r="E5" s="8"/>
      <c r="F5" s="9"/>
      <c r="G5" s="10"/>
      <c r="H5" s="11"/>
    </row>
    <row r="6" spans="1:8" ht="22.05" customHeight="1" x14ac:dyDescent="0.3">
      <c r="A6" s="4">
        <v>3</v>
      </c>
      <c r="B6" s="5" t="s">
        <v>25</v>
      </c>
      <c r="C6" s="6" t="s">
        <v>391</v>
      </c>
      <c r="D6" s="7" t="s">
        <v>40</v>
      </c>
      <c r="E6" s="8"/>
      <c r="F6" s="9"/>
      <c r="G6" s="10"/>
      <c r="H6" s="11"/>
    </row>
    <row r="7" spans="1:8" ht="22.05" customHeight="1" x14ac:dyDescent="0.3">
      <c r="A7" s="12">
        <v>4</v>
      </c>
      <c r="B7" s="5" t="s">
        <v>25</v>
      </c>
      <c r="C7" s="13" t="s">
        <v>392</v>
      </c>
      <c r="D7" s="7" t="s">
        <v>40</v>
      </c>
      <c r="E7" s="8"/>
      <c r="F7" s="9"/>
      <c r="G7" s="10"/>
      <c r="H7" s="11"/>
    </row>
    <row r="8" spans="1:8" ht="22.05" customHeight="1" x14ac:dyDescent="0.3">
      <c r="A8" s="4">
        <v>5</v>
      </c>
      <c r="B8" s="5" t="s">
        <v>25</v>
      </c>
      <c r="C8" s="6" t="s">
        <v>393</v>
      </c>
      <c r="D8" s="7" t="s">
        <v>40</v>
      </c>
      <c r="E8" s="8"/>
      <c r="F8" s="9"/>
      <c r="G8" s="10"/>
      <c r="H8" s="11"/>
    </row>
    <row r="9" spans="1:8" ht="22.05" customHeight="1" x14ac:dyDescent="0.3">
      <c r="A9" s="12">
        <v>6</v>
      </c>
      <c r="B9" s="14" t="s">
        <v>27</v>
      </c>
      <c r="C9" s="13" t="s">
        <v>394</v>
      </c>
      <c r="D9" s="7" t="s">
        <v>40</v>
      </c>
      <c r="E9" s="8"/>
      <c r="F9" s="9"/>
      <c r="G9" s="10"/>
      <c r="H9" s="11"/>
    </row>
    <row r="10" spans="1:8" ht="22.05" customHeight="1" x14ac:dyDescent="0.3">
      <c r="A10" s="4">
        <v>7</v>
      </c>
      <c r="B10" s="14" t="s">
        <v>27</v>
      </c>
      <c r="C10" s="6" t="s">
        <v>395</v>
      </c>
      <c r="D10" s="7" t="s">
        <v>40</v>
      </c>
      <c r="E10" s="8"/>
      <c r="F10" s="9"/>
      <c r="G10" s="10"/>
      <c r="H10" s="11"/>
    </row>
    <row r="11" spans="1:8" ht="22.05" customHeight="1" x14ac:dyDescent="0.3">
      <c r="A11" s="12">
        <v>8</v>
      </c>
      <c r="B11" s="14" t="s">
        <v>27</v>
      </c>
      <c r="C11" s="13" t="s">
        <v>396</v>
      </c>
      <c r="D11" s="7" t="s">
        <v>40</v>
      </c>
      <c r="E11" s="8"/>
      <c r="F11" s="9"/>
      <c r="G11" s="10"/>
      <c r="H11" s="11"/>
    </row>
    <row r="12" spans="1:8" ht="22.05" customHeight="1" x14ac:dyDescent="0.3">
      <c r="A12" s="4">
        <v>9</v>
      </c>
      <c r="B12" s="14" t="s">
        <v>27</v>
      </c>
      <c r="C12" s="6" t="s">
        <v>397</v>
      </c>
      <c r="D12" s="7" t="s">
        <v>40</v>
      </c>
      <c r="E12" s="8"/>
      <c r="F12" s="9"/>
      <c r="G12" s="10"/>
      <c r="H12" s="11"/>
    </row>
    <row r="13" spans="1:8" ht="22.05" customHeight="1" x14ac:dyDescent="0.3">
      <c r="A13" s="12">
        <v>10</v>
      </c>
      <c r="B13" s="14" t="s">
        <v>27</v>
      </c>
      <c r="C13" s="13" t="s">
        <v>398</v>
      </c>
      <c r="D13" s="7" t="s">
        <v>40</v>
      </c>
      <c r="E13" s="8"/>
      <c r="F13" s="9"/>
      <c r="G13" s="10"/>
      <c r="H13" s="11"/>
    </row>
    <row r="14" spans="1:8" ht="22.05" customHeight="1" x14ac:dyDescent="0.3">
      <c r="A14" s="4">
        <v>11</v>
      </c>
      <c r="B14" s="14" t="s">
        <v>27</v>
      </c>
      <c r="C14" s="6" t="s">
        <v>399</v>
      </c>
      <c r="D14" s="7" t="s">
        <v>40</v>
      </c>
      <c r="E14" s="8"/>
      <c r="F14" s="9"/>
      <c r="G14" s="10"/>
      <c r="H14" s="11"/>
    </row>
    <row r="15" spans="1:8" ht="22.05" customHeight="1" x14ac:dyDescent="0.3">
      <c r="A15" s="12">
        <v>12</v>
      </c>
      <c r="B15" s="14" t="s">
        <v>27</v>
      </c>
      <c r="C15" s="13" t="s">
        <v>400</v>
      </c>
      <c r="D15" s="7" t="s">
        <v>40</v>
      </c>
      <c r="E15" s="8"/>
      <c r="F15" s="9"/>
      <c r="G15" s="10"/>
      <c r="H15" s="11"/>
    </row>
    <row r="16" spans="1:8" ht="22.05" customHeight="1" x14ac:dyDescent="0.3">
      <c r="A16" s="4">
        <v>13</v>
      </c>
      <c r="B16" s="14" t="s">
        <v>27</v>
      </c>
      <c r="C16" s="6" t="s">
        <v>401</v>
      </c>
      <c r="D16" s="7" t="s">
        <v>40</v>
      </c>
      <c r="E16" s="8"/>
      <c r="F16" s="9"/>
      <c r="G16" s="10"/>
      <c r="H16" s="11"/>
    </row>
    <row r="17" spans="1:8" ht="22.05" customHeight="1" x14ac:dyDescent="0.3">
      <c r="A17" s="12">
        <v>14</v>
      </c>
      <c r="B17" s="14" t="s">
        <v>27</v>
      </c>
      <c r="C17" s="13" t="s">
        <v>402</v>
      </c>
      <c r="D17" s="7" t="s">
        <v>40</v>
      </c>
      <c r="E17" s="8"/>
      <c r="F17" s="9"/>
      <c r="G17" s="10"/>
      <c r="H17" s="11"/>
    </row>
    <row r="18" spans="1:8" ht="22.05" customHeight="1" x14ac:dyDescent="0.3">
      <c r="A18" s="4">
        <v>15</v>
      </c>
      <c r="B18" s="14" t="s">
        <v>27</v>
      </c>
      <c r="C18" s="6" t="s">
        <v>403</v>
      </c>
      <c r="D18" s="7" t="s">
        <v>40</v>
      </c>
      <c r="E18" s="8"/>
      <c r="F18" s="9"/>
      <c r="G18" s="10"/>
      <c r="H18" s="11"/>
    </row>
    <row r="19" spans="1:8" ht="22.05" customHeight="1" x14ac:dyDescent="0.3">
      <c r="A19" s="12">
        <v>16</v>
      </c>
      <c r="B19" s="15" t="s">
        <v>29</v>
      </c>
      <c r="C19" s="13" t="s">
        <v>404</v>
      </c>
      <c r="D19" s="7" t="s">
        <v>40</v>
      </c>
      <c r="E19" s="8"/>
      <c r="F19" s="9"/>
      <c r="G19" s="10"/>
      <c r="H19" s="11"/>
    </row>
    <row r="20" spans="1:8" ht="22.05" customHeight="1" x14ac:dyDescent="0.3">
      <c r="A20" s="4">
        <v>17</v>
      </c>
      <c r="B20" s="15" t="s">
        <v>29</v>
      </c>
      <c r="C20" s="6" t="s">
        <v>405</v>
      </c>
      <c r="D20" s="7" t="s">
        <v>40</v>
      </c>
      <c r="E20" s="8"/>
      <c r="F20" s="9"/>
      <c r="G20" s="10"/>
      <c r="H20" s="11"/>
    </row>
    <row r="21" spans="1:8" ht="22.05" customHeight="1" x14ac:dyDescent="0.3">
      <c r="A21" s="12">
        <v>18</v>
      </c>
      <c r="B21" s="15" t="s">
        <v>29</v>
      </c>
      <c r="C21" s="13" t="s">
        <v>406</v>
      </c>
      <c r="D21" s="7" t="s">
        <v>40</v>
      </c>
      <c r="E21" s="8"/>
      <c r="F21" s="9"/>
      <c r="G21" s="10"/>
      <c r="H21" s="11"/>
    </row>
    <row r="22" spans="1:8" ht="22.05" customHeight="1" x14ac:dyDescent="0.3">
      <c r="A22" s="4">
        <v>19</v>
      </c>
      <c r="B22" s="15" t="s">
        <v>29</v>
      </c>
      <c r="C22" s="6" t="s">
        <v>407</v>
      </c>
      <c r="D22" s="7" t="s">
        <v>40</v>
      </c>
      <c r="E22" s="8"/>
      <c r="F22" s="9"/>
      <c r="G22" s="10"/>
      <c r="H22" s="11"/>
    </row>
    <row r="23" spans="1:8" ht="22.05" customHeight="1" x14ac:dyDescent="0.3">
      <c r="A23" s="12">
        <v>20</v>
      </c>
      <c r="B23" s="15" t="s">
        <v>29</v>
      </c>
      <c r="C23" s="13" t="s">
        <v>408</v>
      </c>
      <c r="D23" s="7" t="s">
        <v>40</v>
      </c>
      <c r="E23" s="8"/>
      <c r="F23" s="9"/>
      <c r="G23" s="10"/>
      <c r="H23" s="11"/>
    </row>
    <row r="24" spans="1:8" ht="22.05" customHeight="1" x14ac:dyDescent="0.3">
      <c r="A24" s="4">
        <v>21</v>
      </c>
      <c r="B24" s="15" t="s">
        <v>29</v>
      </c>
      <c r="C24" s="6" t="s">
        <v>409</v>
      </c>
      <c r="D24" s="7" t="s">
        <v>40</v>
      </c>
      <c r="E24" s="8"/>
      <c r="F24" s="9"/>
      <c r="G24" s="10"/>
      <c r="H24" s="11"/>
    </row>
    <row r="25" spans="1:8" ht="22.05" customHeight="1" x14ac:dyDescent="0.3">
      <c r="A25" s="12">
        <v>22</v>
      </c>
      <c r="B25" s="15" t="s">
        <v>29</v>
      </c>
      <c r="C25" s="13" t="s">
        <v>410</v>
      </c>
      <c r="D25" s="7" t="s">
        <v>40</v>
      </c>
      <c r="E25" s="8"/>
      <c r="F25" s="9"/>
      <c r="G25" s="10"/>
      <c r="H25" s="11"/>
    </row>
    <row r="26" spans="1:8" ht="22.05" customHeight="1" x14ac:dyDescent="0.3">
      <c r="A26" s="4">
        <v>23</v>
      </c>
      <c r="B26" s="15" t="s">
        <v>29</v>
      </c>
      <c r="C26" s="6" t="s">
        <v>411</v>
      </c>
      <c r="D26" s="7" t="s">
        <v>40</v>
      </c>
      <c r="E26" s="8"/>
      <c r="F26" s="9"/>
      <c r="G26" s="10"/>
      <c r="H26" s="11"/>
    </row>
    <row r="27" spans="1:8" ht="22.05" customHeight="1" x14ac:dyDescent="0.3">
      <c r="A27" s="12">
        <v>24</v>
      </c>
      <c r="B27" s="15" t="s">
        <v>29</v>
      </c>
      <c r="C27" s="13" t="s">
        <v>412</v>
      </c>
      <c r="D27" s="7" t="s">
        <v>40</v>
      </c>
      <c r="E27" s="8"/>
      <c r="F27" s="9"/>
      <c r="G27" s="10"/>
      <c r="H27" s="11"/>
    </row>
    <row r="28" spans="1:8" ht="22.05" customHeight="1" x14ac:dyDescent="0.3">
      <c r="A28" s="16">
        <v>25</v>
      </c>
      <c r="B28" s="17" t="s">
        <v>31</v>
      </c>
      <c r="C28" s="18" t="s">
        <v>413</v>
      </c>
      <c r="D28" s="19" t="s">
        <v>40</v>
      </c>
      <c r="E28" s="20"/>
      <c r="F28" s="21"/>
      <c r="G28" s="22"/>
      <c r="H28" s="23"/>
    </row>
    <row r="30" spans="1:8" x14ac:dyDescent="0.3">
      <c r="A30" s="102" t="s">
        <v>55</v>
      </c>
      <c r="B30" s="84"/>
      <c r="C30" s="84"/>
      <c r="D30" s="84"/>
      <c r="E30" s="84"/>
      <c r="F30" s="84"/>
      <c r="G30" s="84"/>
      <c r="H30" s="84"/>
    </row>
  </sheetData>
  <mergeCells count="3">
    <mergeCell ref="A2:H2"/>
    <mergeCell ref="A30:H30"/>
    <mergeCell ref="A1:H1"/>
  </mergeCells>
  <dataValidations count="1">
    <dataValidation type="list" allowBlank="1" sqref="D4:D28" xr:uid="{00000000-0002-0000-0B00-000000000000}">
      <formula1>"Resolved,In Progress,At Risk,Gap Identified,Not Applicable,Under Review"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8"/>
  <sheetViews>
    <sheetView workbookViewId="0"/>
  </sheetViews>
  <sheetFormatPr defaultRowHeight="14.4" x14ac:dyDescent="0.3"/>
  <cols>
    <col min="1" max="1" width="36" customWidth="1"/>
    <col min="2" max="2" width="32" customWidth="1"/>
    <col min="3" max="8" width="18" customWidth="1"/>
  </cols>
  <sheetData>
    <row r="1" spans="1:8" ht="45" customHeight="1" x14ac:dyDescent="0.3">
      <c r="A1" s="112" t="s">
        <v>414</v>
      </c>
      <c r="B1" s="112"/>
      <c r="C1" s="112"/>
      <c r="D1" s="112"/>
      <c r="E1" s="112"/>
      <c r="F1" s="112"/>
      <c r="G1" s="112"/>
      <c r="H1" s="112"/>
    </row>
    <row r="2" spans="1:8" ht="28.05" customHeight="1" x14ac:dyDescent="0.3">
      <c r="A2" s="108" t="str">
        <f>IFERROR("Company: "&amp;'Start Here'!B5,"[Enter Company on Start Here tab]")</f>
        <v xml:space="preserve">Company: </v>
      </c>
      <c r="B2" s="108"/>
      <c r="C2" s="108" t="str">
        <f>IFERROR("Platform: "&amp;'Start Here'!B6,"[Enter Platform on Start Here tab]")</f>
        <v xml:space="preserve">Platform: </v>
      </c>
      <c r="D2" s="108"/>
      <c r="E2" s="108" t="str">
        <f>IFERROR("Go-Live: "&amp;TEXT('Start Here'!B7,"MM/DD/YYYY"),"[Enter Go-Live Date]")</f>
        <v>Go-Live: 01/00/1900</v>
      </c>
      <c r="F2" s="108"/>
      <c r="G2" s="108" t="str">
        <f>IFERROR("Assessment: "&amp;TEXT('Start Here'!B9,"MM/DD/YYYY"),"")</f>
        <v>Assessment: 01/00/1900</v>
      </c>
      <c r="H2" s="108"/>
    </row>
    <row r="3" spans="1:8" ht="10.050000000000001" customHeight="1" x14ac:dyDescent="0.3"/>
    <row r="4" spans="1:8" ht="30" customHeight="1" x14ac:dyDescent="0.3">
      <c r="A4" s="83" t="s">
        <v>415</v>
      </c>
      <c r="B4" s="83"/>
      <c r="C4" s="83"/>
      <c r="D4" s="83"/>
      <c r="E4" s="83"/>
      <c r="F4" s="83"/>
      <c r="G4" s="83"/>
      <c r="H4" s="83"/>
    </row>
    <row r="5" spans="1:8" ht="40.049999999999997" customHeight="1" x14ac:dyDescent="0.3">
      <c r="A5" s="24" t="s">
        <v>58</v>
      </c>
      <c r="B5" s="25" t="s">
        <v>59</v>
      </c>
      <c r="C5" s="25" t="s">
        <v>416</v>
      </c>
      <c r="D5" s="25" t="s">
        <v>417</v>
      </c>
      <c r="E5" s="25" t="s">
        <v>418</v>
      </c>
      <c r="F5" s="25" t="s">
        <v>419</v>
      </c>
      <c r="G5" s="25" t="s">
        <v>420</v>
      </c>
      <c r="H5" s="26" t="s">
        <v>421</v>
      </c>
    </row>
    <row r="6" spans="1:8" ht="22.05" customHeight="1" x14ac:dyDescent="0.3">
      <c r="A6" s="27" t="s">
        <v>422</v>
      </c>
      <c r="B6" s="28">
        <v>25</v>
      </c>
      <c r="C6" s="28">
        <f>COUNTIF('1-System Performance'!D4:D28,"Gap Identified")+COUNTIF('1-System Performance'!D4:D28,"At Risk")+COUNTIF('1-System Performance'!D4:D28,"In Progress")+COUNTIF('1-System Performance'!D4:D28,"Under Review")</f>
        <v>25</v>
      </c>
      <c r="D6" s="28">
        <f>COUNTIF('1-System Performance'!B4:B28,"CRITICAL")</f>
        <v>5</v>
      </c>
      <c r="E6" s="30">
        <f>IFERROR(SUM('1-System Performance'!G4:G28),0)</f>
        <v>0</v>
      </c>
      <c r="F6" s="10"/>
      <c r="G6" s="68">
        <f t="shared" ref="G6:G15" si="0">IF(F6="",E6,E6-F6)</f>
        <v>0</v>
      </c>
      <c r="H6" s="31" t="s">
        <v>423</v>
      </c>
    </row>
    <row r="7" spans="1:8" ht="22.05" customHeight="1" x14ac:dyDescent="0.3">
      <c r="A7" s="32" t="s">
        <v>66</v>
      </c>
      <c r="B7" s="33">
        <v>25</v>
      </c>
      <c r="C7" s="33">
        <f>COUNTIF('2-ERP Integration'!D4:D28,"Gap Identified")+COUNTIF('2-ERP Integration'!D4:D28,"At Risk")+COUNTIF('2-ERP Integration'!D4:D28,"In Progress")+COUNTIF('2-ERP Integration'!D4:D28,"Under Review")</f>
        <v>25</v>
      </c>
      <c r="D7" s="33">
        <f>COUNTIF('2-ERP Integration'!B4:B28,"CRITICAL")</f>
        <v>5</v>
      </c>
      <c r="E7" s="30">
        <f>IFERROR(SUM('2-ERP Integration'!G4:G28),0)</f>
        <v>0</v>
      </c>
      <c r="F7" s="10"/>
      <c r="G7" s="68">
        <f t="shared" si="0"/>
        <v>0</v>
      </c>
      <c r="H7" s="34" t="s">
        <v>423</v>
      </c>
    </row>
    <row r="8" spans="1:8" ht="22.05" customHeight="1" x14ac:dyDescent="0.3">
      <c r="A8" s="27" t="s">
        <v>67</v>
      </c>
      <c r="B8" s="28">
        <v>25</v>
      </c>
      <c r="C8" s="28">
        <f>COUNTIF('3-Cash Application'!D4:D28,"Gap Identified")+COUNTIF('3-Cash Application'!D4:D28,"At Risk")+COUNTIF('3-Cash Application'!D4:D28,"In Progress")+COUNTIF('3-Cash Application'!D4:D28,"Under Review")</f>
        <v>25</v>
      </c>
      <c r="D8" s="28">
        <f>COUNTIF('3-Cash Application'!B4:B28,"CRITICAL")</f>
        <v>5</v>
      </c>
      <c r="E8" s="30">
        <f>IFERROR(SUM('3-Cash Application'!G4:G28),0)</f>
        <v>0</v>
      </c>
      <c r="F8" s="10"/>
      <c r="G8" s="68">
        <f t="shared" si="0"/>
        <v>0</v>
      </c>
      <c r="H8" s="31" t="s">
        <v>423</v>
      </c>
    </row>
    <row r="9" spans="1:8" ht="22.05" customHeight="1" x14ac:dyDescent="0.3">
      <c r="A9" s="32" t="s">
        <v>68</v>
      </c>
      <c r="B9" s="33">
        <v>25</v>
      </c>
      <c r="C9" s="33">
        <f>COUNTIF('4-Collections &amp; Dunning'!D4:D28,"Gap Identified")+COUNTIF('4-Collections &amp; Dunning'!D4:D28,"At Risk")+COUNTIF('4-Collections &amp; Dunning'!D4:D28,"In Progress")+COUNTIF('4-Collections &amp; Dunning'!D4:D28,"Under Review")</f>
        <v>25</v>
      </c>
      <c r="D9" s="33">
        <f>COUNTIF('4-Collections &amp; Dunning'!B4:B28,"CRITICAL")</f>
        <v>5</v>
      </c>
      <c r="E9" s="30">
        <f>IFERROR(SUM('4-Collections &amp; Dunning'!G4:G28),0)</f>
        <v>0</v>
      </c>
      <c r="F9" s="10"/>
      <c r="G9" s="68">
        <f t="shared" si="0"/>
        <v>0</v>
      </c>
      <c r="H9" s="34" t="s">
        <v>424</v>
      </c>
    </row>
    <row r="10" spans="1:8" ht="22.05" customHeight="1" x14ac:dyDescent="0.3">
      <c r="A10" s="27" t="s">
        <v>70</v>
      </c>
      <c r="B10" s="28">
        <v>25</v>
      </c>
      <c r="C10" s="28">
        <f>COUNTIF('5-Dispute &amp; Deduction'!D4:D28,"Gap Identified")+COUNTIF('5-Dispute &amp; Deduction'!D4:D28,"At Risk")+COUNTIF('5-Dispute &amp; Deduction'!D4:D28,"In Progress")+COUNTIF('5-Dispute &amp; Deduction'!D4:D28,"Under Review")</f>
        <v>25</v>
      </c>
      <c r="D10" s="28">
        <f>COUNTIF('5-Dispute &amp; Deduction'!B4:B28,"CRITICAL")</f>
        <v>5</v>
      </c>
      <c r="E10" s="30">
        <f>IFERROR(SUM('5-Dispute &amp; Deduction'!G4:G28),0)</f>
        <v>0</v>
      </c>
      <c r="F10" s="10"/>
      <c r="G10" s="68">
        <f t="shared" si="0"/>
        <v>0</v>
      </c>
      <c r="H10" s="31" t="s">
        <v>424</v>
      </c>
    </row>
    <row r="11" spans="1:8" ht="22.05" customHeight="1" x14ac:dyDescent="0.3">
      <c r="A11" s="32" t="s">
        <v>71</v>
      </c>
      <c r="B11" s="33">
        <v>25</v>
      </c>
      <c r="C11" s="33">
        <f>COUNTIF('6-Reporting &amp; Analytics'!D4:D28,"Gap Identified")+COUNTIF('6-Reporting &amp; Analytics'!D4:D28,"At Risk")+COUNTIF('6-Reporting &amp; Analytics'!D4:D28,"In Progress")+COUNTIF('6-Reporting &amp; Analytics'!D4:D28,"Under Review")</f>
        <v>25</v>
      </c>
      <c r="D11" s="33">
        <f>COUNTIF('6-Reporting &amp; Analytics'!B4:B28,"CRITICAL")</f>
        <v>4</v>
      </c>
      <c r="E11" s="30">
        <f>IFERROR(SUM('6-Reporting &amp; Analytics'!G4:G28),0)</f>
        <v>0</v>
      </c>
      <c r="F11" s="10"/>
      <c r="G11" s="68">
        <f t="shared" si="0"/>
        <v>0</v>
      </c>
      <c r="H11" s="34" t="s">
        <v>424</v>
      </c>
    </row>
    <row r="12" spans="1:8" ht="22.05" customHeight="1" x14ac:dyDescent="0.3">
      <c r="A12" s="27" t="s">
        <v>72</v>
      </c>
      <c r="B12" s="28">
        <v>25</v>
      </c>
      <c r="C12" s="28">
        <f>COUNTIF('7-User Adoption'!D4:D28,"Gap Identified")+COUNTIF('7-User Adoption'!D4:D28,"At Risk")+COUNTIF('7-User Adoption'!D4:D28,"In Progress")+COUNTIF('7-User Adoption'!D4:D28,"Under Review")</f>
        <v>25</v>
      </c>
      <c r="D12" s="28">
        <f>COUNTIF('7-User Adoption'!B4:B28,"CRITICAL")</f>
        <v>4</v>
      </c>
      <c r="E12" s="30">
        <f>IFERROR(SUM('7-User Adoption'!G4:G28),0)</f>
        <v>0</v>
      </c>
      <c r="F12" s="10"/>
      <c r="G12" s="68">
        <f t="shared" si="0"/>
        <v>0</v>
      </c>
      <c r="H12" s="31" t="s">
        <v>425</v>
      </c>
    </row>
    <row r="13" spans="1:8" ht="22.05" customHeight="1" x14ac:dyDescent="0.3">
      <c r="A13" s="32" t="s">
        <v>426</v>
      </c>
      <c r="B13" s="33">
        <v>25</v>
      </c>
      <c r="C13" s="33">
        <f>COUNTIF('8-Vendor Accountability'!D4:D28,"Gap Identified")+COUNTIF('8-Vendor Accountability'!D4:D28,"At Risk")+COUNTIF('8-Vendor Accountability'!D4:D28,"In Progress")+COUNTIF('8-Vendor Accountability'!D4:D28,"Under Review")</f>
        <v>25</v>
      </c>
      <c r="D13" s="33">
        <f>COUNTIF('8-Vendor Accountability'!B4:B28,"CRITICAL")</f>
        <v>5</v>
      </c>
      <c r="E13" s="30">
        <f>IFERROR(SUM('8-Vendor Accountability'!G4:G28),0)</f>
        <v>0</v>
      </c>
      <c r="F13" s="10"/>
      <c r="G13" s="68">
        <f t="shared" si="0"/>
        <v>0</v>
      </c>
      <c r="H13" s="34" t="s">
        <v>425</v>
      </c>
    </row>
    <row r="14" spans="1:8" ht="22.05" customHeight="1" x14ac:dyDescent="0.3">
      <c r="A14" s="27" t="s">
        <v>427</v>
      </c>
      <c r="B14" s="28">
        <v>25</v>
      </c>
      <c r="C14" s="28">
        <f>COUNTIF('9-AI &amp; Automation'!D4:D28,"Gap Identified")+COUNTIF('9-AI &amp; Automation'!D4:D28,"At Risk")+COUNTIF('9-AI &amp; Automation'!D4:D28,"In Progress")+COUNTIF('9-AI &amp; Automation'!D4:D28,"Under Review")</f>
        <v>25</v>
      </c>
      <c r="D14" s="28">
        <f>COUNTIF('9-AI &amp; Automation'!B4:B28,"CRITICAL")</f>
        <v>5</v>
      </c>
      <c r="E14" s="30">
        <f>IFERROR(SUM('9-AI &amp; Automation'!G4:G28),0)</f>
        <v>0</v>
      </c>
      <c r="F14" s="10"/>
      <c r="G14" s="68">
        <f t="shared" si="0"/>
        <v>0</v>
      </c>
      <c r="H14" s="31" t="s">
        <v>425</v>
      </c>
    </row>
    <row r="15" spans="1:8" ht="22.05" customHeight="1" x14ac:dyDescent="0.3">
      <c r="A15" s="32" t="s">
        <v>428</v>
      </c>
      <c r="B15" s="33">
        <v>25</v>
      </c>
      <c r="C15" s="33">
        <f>COUNTIF('10-Strategic Optimization'!D4:D28,"Gap Identified")+COUNTIF('10-Strategic Optimization'!D4:D28,"At Risk")+COUNTIF('10-Strategic Optimization'!D4:D28,"In Progress")+COUNTIF('10-Strategic Optimization'!D4:D28,"Under Review")</f>
        <v>25</v>
      </c>
      <c r="D15" s="33">
        <f>COUNTIF('10-Strategic Optimization'!B4:B28,"CRITICAL")</f>
        <v>5</v>
      </c>
      <c r="E15" s="30">
        <f>IFERROR(SUM('10-Strategic Optimization'!G4:G28),0)</f>
        <v>0</v>
      </c>
      <c r="F15" s="10"/>
      <c r="G15" s="68">
        <f t="shared" si="0"/>
        <v>0</v>
      </c>
      <c r="H15" s="34" t="s">
        <v>429</v>
      </c>
    </row>
    <row r="16" spans="1:8" ht="25.95" customHeight="1" x14ac:dyDescent="0.3">
      <c r="A16" s="69" t="s">
        <v>78</v>
      </c>
      <c r="B16" s="36">
        <f t="shared" ref="B16:G16" si="1">SUM(B6:B15)</f>
        <v>250</v>
      </c>
      <c r="C16" s="36">
        <f t="shared" si="1"/>
        <v>250</v>
      </c>
      <c r="D16" s="36">
        <f t="shared" si="1"/>
        <v>48</v>
      </c>
      <c r="E16" s="38">
        <f t="shared" si="1"/>
        <v>0</v>
      </c>
      <c r="F16" s="38">
        <f t="shared" si="1"/>
        <v>0</v>
      </c>
      <c r="G16" s="38">
        <f t="shared" si="1"/>
        <v>0</v>
      </c>
      <c r="H16" s="39" t="s">
        <v>79</v>
      </c>
    </row>
    <row r="17" spans="1:8" ht="10.050000000000001" customHeight="1" x14ac:dyDescent="0.3"/>
    <row r="18" spans="1:8" ht="30" customHeight="1" x14ac:dyDescent="0.3">
      <c r="A18" s="83" t="s">
        <v>430</v>
      </c>
      <c r="B18" s="83"/>
      <c r="C18" s="83"/>
      <c r="D18" s="83"/>
      <c r="E18" s="83"/>
      <c r="F18" s="83"/>
      <c r="G18" s="83"/>
      <c r="H18" s="83"/>
    </row>
    <row r="19" spans="1:8" ht="40.049999999999997" customHeight="1" x14ac:dyDescent="0.3">
      <c r="A19" s="24" t="s">
        <v>431</v>
      </c>
      <c r="B19" s="25" t="s">
        <v>432</v>
      </c>
      <c r="C19" s="25" t="s">
        <v>117</v>
      </c>
      <c r="D19" s="25" t="s">
        <v>433</v>
      </c>
      <c r="E19" s="25" t="s">
        <v>434</v>
      </c>
      <c r="F19" s="25" t="s">
        <v>435</v>
      </c>
      <c r="G19" s="26" t="s">
        <v>436</v>
      </c>
    </row>
    <row r="20" spans="1:8" ht="22.05" customHeight="1" x14ac:dyDescent="0.3">
      <c r="A20" s="58" t="s">
        <v>437</v>
      </c>
      <c r="B20" s="7" t="s">
        <v>438</v>
      </c>
      <c r="C20" s="7" t="s">
        <v>439</v>
      </c>
      <c r="D20" s="52" t="e">
        <f>IF(OR(B20="",C20=""),"",B20-C20)</f>
        <v>#VALUE!</v>
      </c>
      <c r="E20" s="10" t="s">
        <v>440</v>
      </c>
      <c r="F20" s="30" t="e">
        <f>IF(OR(D20="",E20=""),"",D20*E20/365)</f>
        <v>#VALUE!</v>
      </c>
      <c r="G20" s="70" t="e">
        <f>F20</f>
        <v>#VALUE!</v>
      </c>
    </row>
    <row r="21" spans="1:8" ht="22.05" customHeight="1" x14ac:dyDescent="0.3">
      <c r="A21" s="59" t="s">
        <v>441</v>
      </c>
      <c r="B21" s="7" t="s">
        <v>442</v>
      </c>
      <c r="C21" s="7"/>
      <c r="D21" s="52"/>
      <c r="E21" s="10"/>
      <c r="F21" s="30"/>
      <c r="G21" s="70"/>
    </row>
    <row r="22" spans="1:8" ht="22.05" customHeight="1" x14ac:dyDescent="0.3">
      <c r="A22" s="58" t="s">
        <v>443</v>
      </c>
      <c r="B22" s="7"/>
      <c r="C22" s="7"/>
      <c r="D22" s="52"/>
      <c r="E22" s="10"/>
      <c r="F22" s="30" t="e">
        <f>IF(F20="","",F20*B21)</f>
        <v>#VALUE!</v>
      </c>
      <c r="G22" s="70" t="e">
        <f>F22</f>
        <v>#VALUE!</v>
      </c>
    </row>
    <row r="23" spans="1:8" ht="22.05" customHeight="1" x14ac:dyDescent="0.3">
      <c r="A23" s="59" t="s">
        <v>444</v>
      </c>
      <c r="B23" s="7" t="s">
        <v>445</v>
      </c>
      <c r="C23" s="7" t="s">
        <v>446</v>
      </c>
      <c r="D23" s="52" t="e">
        <f>IF(OR(B23="",C23=""),"",C23-B23)</f>
        <v>#VALUE!</v>
      </c>
      <c r="E23" s="10" t="s">
        <v>447</v>
      </c>
      <c r="F23" s="30" t="e">
        <f>IF(OR(D23="",E23=""),"",D23*E23*0.002)</f>
        <v>#VALUE!</v>
      </c>
      <c r="G23" s="70" t="e">
        <f>F23</f>
        <v>#VALUE!</v>
      </c>
    </row>
    <row r="24" spans="1:8" ht="22.05" customHeight="1" x14ac:dyDescent="0.3">
      <c r="A24" s="58" t="s">
        <v>448</v>
      </c>
      <c r="B24" s="7" t="s">
        <v>445</v>
      </c>
      <c r="C24" s="7" t="s">
        <v>446</v>
      </c>
      <c r="D24" s="52" t="e">
        <f>IF(OR(B24="",C24=""),"",B24-C24)</f>
        <v>#VALUE!</v>
      </c>
      <c r="E24" s="10" t="s">
        <v>449</v>
      </c>
      <c r="F24" s="30" t="e">
        <f>IF(OR(D24="",E24=""),"",D24*E24)</f>
        <v>#VALUE!</v>
      </c>
      <c r="G24" s="70" t="e">
        <f>F24</f>
        <v>#VALUE!</v>
      </c>
    </row>
    <row r="25" spans="1:8" ht="22.05" customHeight="1" x14ac:dyDescent="0.3">
      <c r="A25" s="59" t="s">
        <v>450</v>
      </c>
      <c r="B25" s="7" t="s">
        <v>451</v>
      </c>
      <c r="C25" s="7" t="s">
        <v>452</v>
      </c>
      <c r="D25" s="52" t="e">
        <f>IF(OR(B25="",C25=""),"",B25-C25)</f>
        <v>#VALUE!</v>
      </c>
      <c r="E25" s="10" t="s">
        <v>453</v>
      </c>
      <c r="F25" s="30" t="e">
        <f>IF(OR(D25="",E25=""),"",D25*E25*52)</f>
        <v>#VALUE!</v>
      </c>
      <c r="G25" s="70" t="e">
        <f>F25</f>
        <v>#VALUE!</v>
      </c>
    </row>
    <row r="26" spans="1:8" ht="22.05" customHeight="1" x14ac:dyDescent="0.3">
      <c r="A26" s="58" t="s">
        <v>454</v>
      </c>
      <c r="B26" s="7" t="s">
        <v>455</v>
      </c>
      <c r="C26" s="7" t="s">
        <v>456</v>
      </c>
      <c r="D26" s="52" t="e">
        <f>IF(OR(B26="",C26=""),"",B26-C26)</f>
        <v>#VALUE!</v>
      </c>
      <c r="E26" s="10" t="s">
        <v>457</v>
      </c>
      <c r="F26" s="30" t="e">
        <f>IF(OR(D26="",E26=""),"",D26*E26*0.06/365)</f>
        <v>#VALUE!</v>
      </c>
      <c r="G26" s="70" t="e">
        <f>F26</f>
        <v>#VALUE!</v>
      </c>
    </row>
    <row r="27" spans="1:8" ht="25.95" customHeight="1" x14ac:dyDescent="0.3">
      <c r="A27" s="119" t="s">
        <v>458</v>
      </c>
      <c r="B27" s="120"/>
      <c r="C27" s="120"/>
      <c r="D27" s="120"/>
      <c r="E27" s="120"/>
      <c r="F27" s="120"/>
      <c r="G27" s="71" t="e">
        <f>SUM(G20:G26)</f>
        <v>#VALUE!</v>
      </c>
    </row>
    <row r="28" spans="1:8" ht="10.050000000000001" customHeight="1" x14ac:dyDescent="0.3"/>
    <row r="29" spans="1:8" ht="30" customHeight="1" x14ac:dyDescent="0.3">
      <c r="A29" s="83" t="s">
        <v>459</v>
      </c>
      <c r="B29" s="83"/>
      <c r="C29" s="83"/>
      <c r="D29" s="83"/>
      <c r="E29" s="83"/>
      <c r="F29" s="83"/>
      <c r="G29" s="83"/>
      <c r="H29" s="83"/>
    </row>
    <row r="30" spans="1:8" ht="34.950000000000003" customHeight="1" x14ac:dyDescent="0.3">
      <c r="A30" s="24" t="s">
        <v>460</v>
      </c>
      <c r="B30" s="25" t="s">
        <v>461</v>
      </c>
      <c r="C30" s="25" t="s">
        <v>462</v>
      </c>
      <c r="D30" s="26" t="s">
        <v>463</v>
      </c>
    </row>
    <row r="31" spans="1:8" ht="22.05" customHeight="1" x14ac:dyDescent="0.3">
      <c r="A31" s="58" t="s">
        <v>464</v>
      </c>
      <c r="B31" s="72" t="s">
        <v>465</v>
      </c>
      <c r="C31" s="10"/>
      <c r="D31" s="73"/>
    </row>
    <row r="32" spans="1:8" ht="22.05" customHeight="1" x14ac:dyDescent="0.3">
      <c r="A32" s="59" t="s">
        <v>466</v>
      </c>
      <c r="B32" s="74" t="s">
        <v>467</v>
      </c>
      <c r="C32" s="10"/>
      <c r="D32" s="73"/>
    </row>
    <row r="33" spans="1:8" ht="22.05" customHeight="1" x14ac:dyDescent="0.3">
      <c r="A33" s="58" t="s">
        <v>468</v>
      </c>
      <c r="B33" s="72" t="s">
        <v>469</v>
      </c>
      <c r="C33" s="10"/>
      <c r="D33" s="73"/>
    </row>
    <row r="34" spans="1:8" ht="22.05" customHeight="1" x14ac:dyDescent="0.3">
      <c r="A34" s="59" t="s">
        <v>470</v>
      </c>
      <c r="B34" s="74" t="s">
        <v>471</v>
      </c>
      <c r="C34" s="10"/>
      <c r="D34" s="73"/>
    </row>
    <row r="35" spans="1:8" ht="22.05" customHeight="1" x14ac:dyDescent="0.3">
      <c r="A35" s="58" t="s">
        <v>472</v>
      </c>
      <c r="B35" s="72" t="s">
        <v>473</v>
      </c>
      <c r="C35" s="10"/>
      <c r="D35" s="73"/>
    </row>
    <row r="36" spans="1:8" ht="22.05" customHeight="1" x14ac:dyDescent="0.3">
      <c r="A36" s="59" t="s">
        <v>474</v>
      </c>
      <c r="B36" s="74" t="s">
        <v>475</v>
      </c>
      <c r="C36" s="30">
        <f>SUM(C31:C35)*0.1</f>
        <v>0</v>
      </c>
      <c r="D36" s="75">
        <f>SUM(D31:D35)*0.1</f>
        <v>0</v>
      </c>
    </row>
    <row r="37" spans="1:8" ht="25.95" customHeight="1" x14ac:dyDescent="0.3">
      <c r="A37" s="121" t="s">
        <v>476</v>
      </c>
      <c r="B37" s="122"/>
      <c r="C37" s="76">
        <f>SUM(C31:C36)</f>
        <v>0</v>
      </c>
      <c r="D37" s="77">
        <f>SUM(D31:D36)</f>
        <v>0</v>
      </c>
    </row>
    <row r="38" spans="1:8" ht="22.05" customHeight="1" x14ac:dyDescent="0.3">
      <c r="A38" s="116" t="s">
        <v>477</v>
      </c>
      <c r="B38" s="117"/>
      <c r="C38" s="78" t="e">
        <f>G27-D37</f>
        <v>#VALUE!</v>
      </c>
      <c r="D38" s="79"/>
    </row>
    <row r="39" spans="1:8" ht="22.05" customHeight="1" x14ac:dyDescent="0.3">
      <c r="A39" s="132" t="s">
        <v>478</v>
      </c>
      <c r="B39" s="117"/>
      <c r="C39" s="80" t="str">
        <f>IFERROR(C37/C38*12,"—")</f>
        <v>—</v>
      </c>
      <c r="D39" s="79"/>
    </row>
    <row r="40" spans="1:8" ht="22.05" customHeight="1" x14ac:dyDescent="0.3">
      <c r="A40" s="133" t="s">
        <v>479</v>
      </c>
      <c r="B40" s="134"/>
      <c r="C40" s="81" t="str">
        <f>IFERROR(C38/C37,"—")</f>
        <v>—</v>
      </c>
      <c r="D40" s="82"/>
    </row>
    <row r="41" spans="1:8" ht="10.050000000000001" customHeight="1" x14ac:dyDescent="0.3"/>
    <row r="42" spans="1:8" ht="30" customHeight="1" x14ac:dyDescent="0.3">
      <c r="A42" s="83" t="s">
        <v>480</v>
      </c>
      <c r="B42" s="83"/>
      <c r="C42" s="83"/>
      <c r="D42" s="83"/>
      <c r="E42" s="83"/>
      <c r="F42" s="83"/>
      <c r="G42" s="83"/>
      <c r="H42" s="83"/>
    </row>
    <row r="43" spans="1:8" ht="22.05" customHeight="1" x14ac:dyDescent="0.3">
      <c r="A43" s="118" t="s">
        <v>481</v>
      </c>
      <c r="B43" s="118"/>
      <c r="C43" s="118"/>
      <c r="D43" s="118"/>
      <c r="E43" s="118"/>
      <c r="F43" s="118"/>
      <c r="G43" s="118"/>
      <c r="H43" s="118"/>
    </row>
    <row r="44" spans="1:8" ht="22.05" customHeight="1" x14ac:dyDescent="0.3">
      <c r="A44" s="123" t="e">
        <f ca="1">"POST-IMPLEMENTATION GAP ASSESSMENT — EXECUTIVE SUMMARY"&amp;CHAR(10)&amp;CHAR(10)&amp;"Company: "&amp;IFERROR('Start Here'!B5,"[Company Name]")&amp;CHAR(10)&amp;"O2C Platform: "&amp;IFERROR('Start Here'!B6,"[Platform]")&amp;CHAR(10)&amp;"Go-Live Date: "&amp;IFERROR(TEXT('Start Here'!B7,"MMMM D, YYYY"),"[Date]")&amp;CHAR(10)&amp;"Assessment Date: "&amp;IFERROR(TEXT('Start Here'!B9,"MMMM D, YYYY"),TEXT(TODAY(),"MMMM D, YYYY"))&amp;CHAR(10)&amp;"Assessment Lead: "&amp;IFERROR('Start Here'!B10,"[Assessment Lead]")&amp;CHAR(10)&amp;CHAR(10)&amp;"SUMMARY OF FINDINGS:"&amp;CHAR(10)&amp;"Total checklist items assessed: "&amp;'Master Dashboard'!B16&amp;CHAR(10)&amp;"Total gaps identified (open): "&amp;'Master Dashboard'!C16&amp;CHAR(10)&amp;"Items in progress: "&amp;'Master Dashboard'!D16&amp;CHAR(10)&amp;"Items at risk: "&amp;'Master Dashboard'!E16&amp;CHAR(10)&amp;"Items resolved: "&amp;'Master Dashboard'!F16&amp;CHAR(10)&amp;"Overall resolution rate: "&amp;TEXT('Master Dashboard'!I16,"0%")&amp;CHAR(10)&amp;CHAR(10)&amp;"FINANCIAL IMPACT:"&amp;CHAR(10)&amp;"Total quantified annual $ impact of open gaps: "&amp;TEXT(E16,"$#,##0")&amp;CHAR(10)&amp;"Total KPI-driven annual benefit potential: "&amp;TEXT(G27,"$#,##0")&amp;CHAR(10)&amp;"Total recovery investment required: "&amp;TEXT(C37,"$#,##0")&amp;CHAR(10)&amp;"Estimated net annual benefit: "&amp;TEXT(C38,"$#,##0")&amp;CHAR(10)&amp;"Projected payback period: "&amp;IFERROR(TEXT(C39,"0.0")&amp;" months","Pending input data")&amp;CHAR(10)&amp;"Projected ROI: "&amp;IFERROR(TEXT(C40,"0%"),"Pending input data")&amp;CHAR(10)&amp;CHAR(10)&amp;"RECOMMENDED ACTIONS:"&amp;CHAR(10)&amp;"1. Resolve all CRITICAL priority gaps within 30 days."&amp;CHAR(10)&amp;"2. Establish weekly gap resolution standup meetings with AR team leads."&amp;CHAR(10)&amp;"3. Approve AI workflow investment to capture automation savings."&amp;CHAR(10)&amp;"4. Schedule 60-day progress review with Executive Sponsor."&amp;CHAR(10)&amp;"5. Present ROI confirmation to CFO at 90-day milestone."&amp;CHAR(10)&amp;CHAR(10)&amp;"Prepared by LS Financial Management Group | www.lsfinancialmanagement.com | CONFIDENTIAL"</f>
        <v>#VALUE!</v>
      </c>
      <c r="B44" s="124"/>
      <c r="C44" s="124"/>
      <c r="D44" s="124"/>
      <c r="E44" s="124"/>
      <c r="F44" s="124"/>
      <c r="G44" s="124"/>
      <c r="H44" s="125"/>
    </row>
    <row r="45" spans="1:8" ht="18" customHeight="1" x14ac:dyDescent="0.3">
      <c r="A45" s="126"/>
      <c r="B45" s="127"/>
      <c r="C45" s="127"/>
      <c r="D45" s="127"/>
      <c r="E45" s="127"/>
      <c r="F45" s="127"/>
      <c r="G45" s="127"/>
      <c r="H45" s="128"/>
    </row>
    <row r="46" spans="1:8" ht="18" customHeight="1" x14ac:dyDescent="0.3">
      <c r="A46" s="126"/>
      <c r="B46" s="127"/>
      <c r="C46" s="127"/>
      <c r="D46" s="127"/>
      <c r="E46" s="127"/>
      <c r="F46" s="127"/>
      <c r="G46" s="127"/>
      <c r="H46" s="128"/>
    </row>
    <row r="47" spans="1:8" ht="18" customHeight="1" x14ac:dyDescent="0.3">
      <c r="A47" s="126"/>
      <c r="B47" s="127"/>
      <c r="C47" s="127"/>
      <c r="D47" s="127"/>
      <c r="E47" s="127"/>
      <c r="F47" s="127"/>
      <c r="G47" s="127"/>
      <c r="H47" s="128"/>
    </row>
    <row r="48" spans="1:8" ht="18" customHeight="1" x14ac:dyDescent="0.3">
      <c r="A48" s="126"/>
      <c r="B48" s="127"/>
      <c r="C48" s="127"/>
      <c r="D48" s="127"/>
      <c r="E48" s="127"/>
      <c r="F48" s="127"/>
      <c r="G48" s="127"/>
      <c r="H48" s="128"/>
    </row>
    <row r="49" spans="1:8" ht="18" customHeight="1" x14ac:dyDescent="0.3">
      <c r="A49" s="126"/>
      <c r="B49" s="127"/>
      <c r="C49" s="127"/>
      <c r="D49" s="127"/>
      <c r="E49" s="127"/>
      <c r="F49" s="127"/>
      <c r="G49" s="127"/>
      <c r="H49" s="128"/>
    </row>
    <row r="50" spans="1:8" ht="18" customHeight="1" x14ac:dyDescent="0.3">
      <c r="A50" s="126"/>
      <c r="B50" s="127"/>
      <c r="C50" s="127"/>
      <c r="D50" s="127"/>
      <c r="E50" s="127"/>
      <c r="F50" s="127"/>
      <c r="G50" s="127"/>
      <c r="H50" s="128"/>
    </row>
    <row r="51" spans="1:8" ht="18" customHeight="1" x14ac:dyDescent="0.3">
      <c r="A51" s="126"/>
      <c r="B51" s="127"/>
      <c r="C51" s="127"/>
      <c r="D51" s="127"/>
      <c r="E51" s="127"/>
      <c r="F51" s="127"/>
      <c r="G51" s="127"/>
      <c r="H51" s="128"/>
    </row>
    <row r="52" spans="1:8" ht="18" customHeight="1" x14ac:dyDescent="0.3">
      <c r="A52" s="126"/>
      <c r="B52" s="127"/>
      <c r="C52" s="127"/>
      <c r="D52" s="127"/>
      <c r="E52" s="127"/>
      <c r="F52" s="127"/>
      <c r="G52" s="127"/>
      <c r="H52" s="128"/>
    </row>
    <row r="53" spans="1:8" ht="18" customHeight="1" x14ac:dyDescent="0.3">
      <c r="A53" s="126"/>
      <c r="B53" s="127"/>
      <c r="C53" s="127"/>
      <c r="D53" s="127"/>
      <c r="E53" s="127"/>
      <c r="F53" s="127"/>
      <c r="G53" s="127"/>
      <c r="H53" s="128"/>
    </row>
    <row r="54" spans="1:8" ht="18" customHeight="1" x14ac:dyDescent="0.3">
      <c r="A54" s="126"/>
      <c r="B54" s="127"/>
      <c r="C54" s="127"/>
      <c r="D54" s="127"/>
      <c r="E54" s="127"/>
      <c r="F54" s="127"/>
      <c r="G54" s="127"/>
      <c r="H54" s="128"/>
    </row>
    <row r="55" spans="1:8" ht="18" customHeight="1" x14ac:dyDescent="0.3">
      <c r="A55" s="126"/>
      <c r="B55" s="127"/>
      <c r="C55" s="127"/>
      <c r="D55" s="127"/>
      <c r="E55" s="127"/>
      <c r="F55" s="127"/>
      <c r="G55" s="127"/>
      <c r="H55" s="128"/>
    </row>
    <row r="56" spans="1:8" ht="18" customHeight="1" x14ac:dyDescent="0.3">
      <c r="A56" s="129"/>
      <c r="B56" s="130"/>
      <c r="C56" s="130"/>
      <c r="D56" s="130"/>
      <c r="E56" s="130"/>
      <c r="F56" s="130"/>
      <c r="G56" s="130"/>
      <c r="H56" s="131"/>
    </row>
    <row r="58" spans="1:8" ht="19.95" customHeight="1" x14ac:dyDescent="0.3">
      <c r="A58" s="102" t="s">
        <v>55</v>
      </c>
      <c r="B58" s="102"/>
      <c r="C58" s="102"/>
      <c r="D58" s="102"/>
      <c r="E58" s="102"/>
      <c r="F58" s="102"/>
      <c r="G58" s="102"/>
      <c r="H58" s="102"/>
    </row>
  </sheetData>
  <mergeCells count="17">
    <mergeCell ref="A1:H1"/>
    <mergeCell ref="A44:H56"/>
    <mergeCell ref="A39:B39"/>
    <mergeCell ref="A40:B40"/>
    <mergeCell ref="A43:H43"/>
    <mergeCell ref="A27:F27"/>
    <mergeCell ref="A37:B37"/>
    <mergeCell ref="A42:H42"/>
    <mergeCell ref="A58:H58"/>
    <mergeCell ref="A18:H18"/>
    <mergeCell ref="A4:H4"/>
    <mergeCell ref="A38:B38"/>
    <mergeCell ref="A2:B2"/>
    <mergeCell ref="C2:D2"/>
    <mergeCell ref="A29:H29"/>
    <mergeCell ref="G2:H2"/>
    <mergeCell ref="E2:F2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.4" x14ac:dyDescent="0.3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"/>
  <sheetViews>
    <sheetView workbookViewId="0"/>
  </sheetViews>
  <sheetFormatPr defaultRowHeight="14.4" x14ac:dyDescent="0.3"/>
  <cols>
    <col min="1" max="1" width="38" customWidth="1"/>
    <col min="2" max="2" width="18" customWidth="1"/>
    <col min="3" max="8" width="14" customWidth="1"/>
    <col min="9" max="10" width="12" customWidth="1"/>
    <col min="11" max="11" width="16" customWidth="1"/>
    <col min="12" max="12" width="18" customWidth="1"/>
  </cols>
  <sheetData>
    <row r="1" spans="1:12" ht="45" customHeight="1" x14ac:dyDescent="0.3">
      <c r="A1" s="112" t="s">
        <v>56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8.05" customHeight="1" x14ac:dyDescent="0.3">
      <c r="A2" s="108" t="str">
        <f>IFERROR("Company: "&amp;'Start Here'!B5,"Company: [Enter on Start Here tab]")</f>
        <v xml:space="preserve">Company: </v>
      </c>
      <c r="B2" s="84"/>
      <c r="C2" s="108" t="str">
        <f>IFERROR("Platform: "&amp;'Start Here'!B6,"Platform: [Enter on Start Here tab]")</f>
        <v xml:space="preserve">Platform: </v>
      </c>
      <c r="D2" s="84"/>
      <c r="E2" s="108" t="str">
        <f>IFERROR("Go-Live: "&amp;TEXT('Start Here'!B7,"MM/DD/YYYY"),"Go-Live: [Enter on Start Here tab]")</f>
        <v>Go-Live: 01/00/1900</v>
      </c>
      <c r="F2" s="84"/>
    </row>
    <row r="3" spans="1:12" ht="10.050000000000001" customHeight="1" x14ac:dyDescent="0.3"/>
    <row r="4" spans="1:12" ht="30" customHeight="1" x14ac:dyDescent="0.3">
      <c r="A4" s="83" t="s">
        <v>57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40.049999999999997" customHeight="1" x14ac:dyDescent="0.3">
      <c r="A5" s="24" t="s">
        <v>58</v>
      </c>
      <c r="B5" s="25" t="s">
        <v>59</v>
      </c>
      <c r="C5" s="25" t="s">
        <v>40</v>
      </c>
      <c r="D5" s="25" t="s">
        <v>36</v>
      </c>
      <c r="E5" s="25" t="s">
        <v>38</v>
      </c>
      <c r="F5" s="25" t="s">
        <v>34</v>
      </c>
      <c r="G5" s="25" t="s">
        <v>42</v>
      </c>
      <c r="H5" s="25" t="s">
        <v>44</v>
      </c>
      <c r="I5" s="25" t="s">
        <v>60</v>
      </c>
      <c r="J5" s="25" t="s">
        <v>61</v>
      </c>
      <c r="K5" s="25" t="s">
        <v>62</v>
      </c>
      <c r="L5" s="26" t="s">
        <v>63</v>
      </c>
    </row>
    <row r="6" spans="1:12" ht="22.05" customHeight="1" x14ac:dyDescent="0.3">
      <c r="A6" s="27" t="s">
        <v>64</v>
      </c>
      <c r="B6" s="28">
        <v>25</v>
      </c>
      <c r="C6" s="28">
        <f>COUNTIF('1-System Performance'!D4:D28,"Gap Identified")</f>
        <v>25</v>
      </c>
      <c r="D6" s="28">
        <f>COUNTIF('1-System Performance'!D4:D28,"In Progress")</f>
        <v>0</v>
      </c>
      <c r="E6" s="28">
        <f>COUNTIF('1-System Performance'!D4:D28,"At Risk")</f>
        <v>0</v>
      </c>
      <c r="F6" s="28">
        <f>COUNTIF('1-System Performance'!D4:D28,"Resolved")</f>
        <v>0</v>
      </c>
      <c r="G6" s="28">
        <f>COUNTIF('1-System Performance'!D4:D28,"Not Applicable")</f>
        <v>0</v>
      </c>
      <c r="H6" s="28">
        <f>COUNTIF('1-System Performance'!D4:D28,"Under Review")</f>
        <v>0</v>
      </c>
      <c r="I6" s="29">
        <f t="shared" ref="I6:I16" si="0">IFERROR(F6/B6,0)</f>
        <v>0</v>
      </c>
      <c r="J6" s="29">
        <f t="shared" ref="J6:J16" si="1">IFERROR((F6+G6)/B6,0)</f>
        <v>0</v>
      </c>
      <c r="K6" s="30">
        <f>IFERROR(SUM('1-System Performance'!G4:G28),0)</f>
        <v>0</v>
      </c>
      <c r="L6" s="31" t="s">
        <v>65</v>
      </c>
    </row>
    <row r="7" spans="1:12" ht="22.05" customHeight="1" x14ac:dyDescent="0.3">
      <c r="A7" s="32" t="s">
        <v>66</v>
      </c>
      <c r="B7" s="33">
        <v>25</v>
      </c>
      <c r="C7" s="33">
        <f>COUNTIF('2-ERP Integration'!D4:D28,"Gap Identified")</f>
        <v>25</v>
      </c>
      <c r="D7" s="33">
        <f>COUNTIF('2-ERP Integration'!D4:D28,"In Progress")</f>
        <v>0</v>
      </c>
      <c r="E7" s="33">
        <f>COUNTIF('2-ERP Integration'!D4:D28,"At Risk")</f>
        <v>0</v>
      </c>
      <c r="F7" s="33">
        <f>COUNTIF('2-ERP Integration'!D4:D28,"Resolved")</f>
        <v>0</v>
      </c>
      <c r="G7" s="33">
        <f>COUNTIF('2-ERP Integration'!D4:D28,"Not Applicable")</f>
        <v>0</v>
      </c>
      <c r="H7" s="33">
        <f>COUNTIF('2-ERP Integration'!D4:D28,"Under Review")</f>
        <v>0</v>
      </c>
      <c r="I7" s="29">
        <f t="shared" si="0"/>
        <v>0</v>
      </c>
      <c r="J7" s="29">
        <f t="shared" si="1"/>
        <v>0</v>
      </c>
      <c r="K7" s="30">
        <f>IFERROR(SUM('2-ERP Integration'!G4:G28),0)</f>
        <v>0</v>
      </c>
      <c r="L7" s="34" t="s">
        <v>65</v>
      </c>
    </row>
    <row r="8" spans="1:12" ht="22.05" customHeight="1" x14ac:dyDescent="0.3">
      <c r="A8" s="27" t="s">
        <v>67</v>
      </c>
      <c r="B8" s="28">
        <v>25</v>
      </c>
      <c r="C8" s="28">
        <f>COUNTIF('3-Cash Application'!D4:D28,"Gap Identified")</f>
        <v>25</v>
      </c>
      <c r="D8" s="28">
        <f>COUNTIF('3-Cash Application'!D4:D28,"In Progress")</f>
        <v>0</v>
      </c>
      <c r="E8" s="28">
        <f>COUNTIF('3-Cash Application'!D4:D28,"At Risk")</f>
        <v>0</v>
      </c>
      <c r="F8" s="28">
        <f>COUNTIF('3-Cash Application'!D4:D28,"Resolved")</f>
        <v>0</v>
      </c>
      <c r="G8" s="28">
        <f>COUNTIF('3-Cash Application'!D4:D28,"Not Applicable")</f>
        <v>0</v>
      </c>
      <c r="H8" s="28">
        <f>COUNTIF('3-Cash Application'!D4:D28,"Under Review")</f>
        <v>0</v>
      </c>
      <c r="I8" s="29">
        <f t="shared" si="0"/>
        <v>0</v>
      </c>
      <c r="J8" s="29">
        <f t="shared" si="1"/>
        <v>0</v>
      </c>
      <c r="K8" s="30">
        <f>IFERROR(SUM('3-Cash Application'!G4:G28),0)</f>
        <v>0</v>
      </c>
      <c r="L8" s="31" t="s">
        <v>65</v>
      </c>
    </row>
    <row r="9" spans="1:12" ht="22.05" customHeight="1" x14ac:dyDescent="0.3">
      <c r="A9" s="32" t="s">
        <v>68</v>
      </c>
      <c r="B9" s="33">
        <v>25</v>
      </c>
      <c r="C9" s="33">
        <f>COUNTIF('4-Collections &amp; Dunning'!D4:D28,"Gap Identified")</f>
        <v>25</v>
      </c>
      <c r="D9" s="33">
        <f>COUNTIF('4-Collections &amp; Dunning'!D4:D28,"In Progress")</f>
        <v>0</v>
      </c>
      <c r="E9" s="33">
        <f>COUNTIF('4-Collections &amp; Dunning'!D4:D28,"At Risk")</f>
        <v>0</v>
      </c>
      <c r="F9" s="33">
        <f>COUNTIF('4-Collections &amp; Dunning'!D4:D28,"Resolved")</f>
        <v>0</v>
      </c>
      <c r="G9" s="33">
        <f>COUNTIF('4-Collections &amp; Dunning'!D4:D28,"Not Applicable")</f>
        <v>0</v>
      </c>
      <c r="H9" s="33">
        <f>COUNTIF('4-Collections &amp; Dunning'!D4:D28,"Under Review")</f>
        <v>0</v>
      </c>
      <c r="I9" s="29">
        <f t="shared" si="0"/>
        <v>0</v>
      </c>
      <c r="J9" s="29">
        <f t="shared" si="1"/>
        <v>0</v>
      </c>
      <c r="K9" s="30">
        <f>IFERROR(SUM('4-Collections &amp; Dunning'!G4:G28),0)</f>
        <v>0</v>
      </c>
      <c r="L9" s="34" t="s">
        <v>69</v>
      </c>
    </row>
    <row r="10" spans="1:12" ht="22.05" customHeight="1" x14ac:dyDescent="0.3">
      <c r="A10" s="27" t="s">
        <v>70</v>
      </c>
      <c r="B10" s="28">
        <v>25</v>
      </c>
      <c r="C10" s="28">
        <f>COUNTIF('5-Dispute &amp; Deduction'!D4:D28,"Gap Identified")</f>
        <v>25</v>
      </c>
      <c r="D10" s="28">
        <f>COUNTIF('5-Dispute &amp; Deduction'!D4:D28,"In Progress")</f>
        <v>0</v>
      </c>
      <c r="E10" s="28">
        <f>COUNTIF('5-Dispute &amp; Deduction'!D4:D28,"At Risk")</f>
        <v>0</v>
      </c>
      <c r="F10" s="28">
        <f>COUNTIF('5-Dispute &amp; Deduction'!D4:D28,"Resolved")</f>
        <v>0</v>
      </c>
      <c r="G10" s="28">
        <f>COUNTIF('5-Dispute &amp; Deduction'!D4:D28,"Not Applicable")</f>
        <v>0</v>
      </c>
      <c r="H10" s="28">
        <f>COUNTIF('5-Dispute &amp; Deduction'!D4:D28,"Under Review")</f>
        <v>0</v>
      </c>
      <c r="I10" s="29">
        <f t="shared" si="0"/>
        <v>0</v>
      </c>
      <c r="J10" s="29">
        <f t="shared" si="1"/>
        <v>0</v>
      </c>
      <c r="K10" s="30">
        <f>IFERROR(SUM('5-Dispute &amp; Deduction'!G4:G28),0)</f>
        <v>0</v>
      </c>
      <c r="L10" s="31" t="s">
        <v>69</v>
      </c>
    </row>
    <row r="11" spans="1:12" ht="22.05" customHeight="1" x14ac:dyDescent="0.3">
      <c r="A11" s="32" t="s">
        <v>71</v>
      </c>
      <c r="B11" s="33">
        <v>25</v>
      </c>
      <c r="C11" s="33">
        <f>COUNTIF('6-Reporting &amp; Analytics'!D4:D28,"Gap Identified")</f>
        <v>25</v>
      </c>
      <c r="D11" s="33">
        <f>COUNTIF('6-Reporting &amp; Analytics'!D4:D28,"In Progress")</f>
        <v>0</v>
      </c>
      <c r="E11" s="33">
        <f>COUNTIF('6-Reporting &amp; Analytics'!D4:D28,"At Risk")</f>
        <v>0</v>
      </c>
      <c r="F11" s="33">
        <f>COUNTIF('6-Reporting &amp; Analytics'!D4:D28,"Resolved")</f>
        <v>0</v>
      </c>
      <c r="G11" s="33">
        <f>COUNTIF('6-Reporting &amp; Analytics'!D4:D28,"Not Applicable")</f>
        <v>0</v>
      </c>
      <c r="H11" s="33">
        <f>COUNTIF('6-Reporting &amp; Analytics'!D4:D28,"Under Review")</f>
        <v>0</v>
      </c>
      <c r="I11" s="29">
        <f t="shared" si="0"/>
        <v>0</v>
      </c>
      <c r="J11" s="29">
        <f t="shared" si="1"/>
        <v>0</v>
      </c>
      <c r="K11" s="30">
        <f>IFERROR(SUM('6-Reporting &amp; Analytics'!G4:G28),0)</f>
        <v>0</v>
      </c>
      <c r="L11" s="34" t="s">
        <v>69</v>
      </c>
    </row>
    <row r="12" spans="1:12" ht="22.05" customHeight="1" x14ac:dyDescent="0.3">
      <c r="A12" s="27" t="s">
        <v>72</v>
      </c>
      <c r="B12" s="28">
        <v>25</v>
      </c>
      <c r="C12" s="28">
        <f>COUNTIF('7-User Adoption'!D4:D28,"Gap Identified")</f>
        <v>25</v>
      </c>
      <c r="D12" s="28">
        <f>COUNTIF('7-User Adoption'!D4:D28,"In Progress")</f>
        <v>0</v>
      </c>
      <c r="E12" s="28">
        <f>COUNTIF('7-User Adoption'!D4:D28,"At Risk")</f>
        <v>0</v>
      </c>
      <c r="F12" s="28">
        <f>COUNTIF('7-User Adoption'!D4:D28,"Resolved")</f>
        <v>0</v>
      </c>
      <c r="G12" s="28">
        <f>COUNTIF('7-User Adoption'!D4:D28,"Not Applicable")</f>
        <v>0</v>
      </c>
      <c r="H12" s="28">
        <f>COUNTIF('7-User Adoption'!D4:D28,"Under Review")</f>
        <v>0</v>
      </c>
      <c r="I12" s="29">
        <f t="shared" si="0"/>
        <v>0</v>
      </c>
      <c r="J12" s="29">
        <f t="shared" si="1"/>
        <v>0</v>
      </c>
      <c r="K12" s="30">
        <f>IFERROR(SUM('7-User Adoption'!G4:G28),0)</f>
        <v>0</v>
      </c>
      <c r="L12" s="31" t="s">
        <v>73</v>
      </c>
    </row>
    <row r="13" spans="1:12" ht="22.05" customHeight="1" x14ac:dyDescent="0.3">
      <c r="A13" s="32" t="s">
        <v>74</v>
      </c>
      <c r="B13" s="33">
        <v>25</v>
      </c>
      <c r="C13" s="33">
        <f>COUNTIF('8-Vendor Accountability'!D4:D28,"Gap Identified")</f>
        <v>25</v>
      </c>
      <c r="D13" s="33">
        <f>COUNTIF('8-Vendor Accountability'!D4:D28,"In Progress")</f>
        <v>0</v>
      </c>
      <c r="E13" s="33">
        <f>COUNTIF('8-Vendor Accountability'!D4:D28,"At Risk")</f>
        <v>0</v>
      </c>
      <c r="F13" s="33">
        <f>COUNTIF('8-Vendor Accountability'!D4:D28,"Resolved")</f>
        <v>0</v>
      </c>
      <c r="G13" s="33">
        <f>COUNTIF('8-Vendor Accountability'!D4:D28,"Not Applicable")</f>
        <v>0</v>
      </c>
      <c r="H13" s="33">
        <f>COUNTIF('8-Vendor Accountability'!D4:D28,"Under Review")</f>
        <v>0</v>
      </c>
      <c r="I13" s="29">
        <f t="shared" si="0"/>
        <v>0</v>
      </c>
      <c r="J13" s="29">
        <f t="shared" si="1"/>
        <v>0</v>
      </c>
      <c r="K13" s="30">
        <f>IFERROR(SUM('8-Vendor Accountability'!G4:G28),0)</f>
        <v>0</v>
      </c>
      <c r="L13" s="34" t="s">
        <v>73</v>
      </c>
    </row>
    <row r="14" spans="1:12" ht="22.05" customHeight="1" x14ac:dyDescent="0.3">
      <c r="A14" s="27" t="s">
        <v>75</v>
      </c>
      <c r="B14" s="28">
        <v>25</v>
      </c>
      <c r="C14" s="28">
        <f>COUNTIF('9-AI &amp; Automation'!D4:D28,"Gap Identified")</f>
        <v>25</v>
      </c>
      <c r="D14" s="28">
        <f>COUNTIF('9-AI &amp; Automation'!D4:D28,"In Progress")</f>
        <v>0</v>
      </c>
      <c r="E14" s="28">
        <f>COUNTIF('9-AI &amp; Automation'!D4:D28,"At Risk")</f>
        <v>0</v>
      </c>
      <c r="F14" s="28">
        <f>COUNTIF('9-AI &amp; Automation'!D4:D28,"Resolved")</f>
        <v>0</v>
      </c>
      <c r="G14" s="28">
        <f>COUNTIF('9-AI &amp; Automation'!D4:D28,"Not Applicable")</f>
        <v>0</v>
      </c>
      <c r="H14" s="28">
        <f>COUNTIF('9-AI &amp; Automation'!D4:D28,"Under Review")</f>
        <v>0</v>
      </c>
      <c r="I14" s="29">
        <f t="shared" si="0"/>
        <v>0</v>
      </c>
      <c r="J14" s="29">
        <f t="shared" si="1"/>
        <v>0</v>
      </c>
      <c r="K14" s="30">
        <f>IFERROR(SUM('9-AI &amp; Automation'!G4:G28),0)</f>
        <v>0</v>
      </c>
      <c r="L14" s="31" t="s">
        <v>73</v>
      </c>
    </row>
    <row r="15" spans="1:12" ht="22.05" customHeight="1" x14ac:dyDescent="0.3">
      <c r="A15" s="32" t="s">
        <v>76</v>
      </c>
      <c r="B15" s="33">
        <v>25</v>
      </c>
      <c r="C15" s="33">
        <f>COUNTIF('10-Strategic Optimization'!D4:D28,"Gap Identified")</f>
        <v>25</v>
      </c>
      <c r="D15" s="33">
        <f>COUNTIF('10-Strategic Optimization'!D4:D28,"In Progress")</f>
        <v>0</v>
      </c>
      <c r="E15" s="33">
        <f>COUNTIF('10-Strategic Optimization'!D4:D28,"At Risk")</f>
        <v>0</v>
      </c>
      <c r="F15" s="33">
        <f>COUNTIF('10-Strategic Optimization'!D4:D28,"Resolved")</f>
        <v>0</v>
      </c>
      <c r="G15" s="33">
        <f>COUNTIF('10-Strategic Optimization'!D4:D28,"Not Applicable")</f>
        <v>0</v>
      </c>
      <c r="H15" s="33">
        <f>COUNTIF('10-Strategic Optimization'!D4:D28,"Under Review")</f>
        <v>0</v>
      </c>
      <c r="I15" s="29">
        <f t="shared" si="0"/>
        <v>0</v>
      </c>
      <c r="J15" s="29">
        <f t="shared" si="1"/>
        <v>0</v>
      </c>
      <c r="K15" s="30">
        <f>IFERROR(SUM('10-Strategic Optimization'!G4:G28),0)</f>
        <v>0</v>
      </c>
      <c r="L15" s="34" t="s">
        <v>77</v>
      </c>
    </row>
    <row r="16" spans="1:12" ht="24" customHeight="1" x14ac:dyDescent="0.3">
      <c r="A16" s="35" t="s">
        <v>78</v>
      </c>
      <c r="B16" s="36">
        <f t="shared" ref="B16:H16" si="2">SUM(B6:B15)</f>
        <v>250</v>
      </c>
      <c r="C16" s="36">
        <f t="shared" si="2"/>
        <v>250</v>
      </c>
      <c r="D16" s="36">
        <f t="shared" si="2"/>
        <v>0</v>
      </c>
      <c r="E16" s="36">
        <f t="shared" si="2"/>
        <v>0</v>
      </c>
      <c r="F16" s="36">
        <f t="shared" si="2"/>
        <v>0</v>
      </c>
      <c r="G16" s="36">
        <f t="shared" si="2"/>
        <v>0</v>
      </c>
      <c r="H16" s="36">
        <f t="shared" si="2"/>
        <v>0</v>
      </c>
      <c r="I16" s="37">
        <f t="shared" si="0"/>
        <v>0</v>
      </c>
      <c r="J16" s="37">
        <f t="shared" si="1"/>
        <v>0</v>
      </c>
      <c r="K16" s="38">
        <f>SUM(K6:K15)</f>
        <v>0</v>
      </c>
      <c r="L16" s="39" t="s">
        <v>79</v>
      </c>
    </row>
    <row r="17" spans="1:6" ht="10.050000000000001" customHeight="1" x14ac:dyDescent="0.3"/>
    <row r="18" spans="1:6" ht="30" customHeight="1" x14ac:dyDescent="0.3">
      <c r="A18" s="83" t="s">
        <v>80</v>
      </c>
      <c r="B18" s="84"/>
      <c r="C18" s="84"/>
      <c r="D18" s="84"/>
      <c r="E18" s="84"/>
      <c r="F18" s="84"/>
    </row>
    <row r="19" spans="1:6" ht="22.05" customHeight="1" x14ac:dyDescent="0.3">
      <c r="A19" s="113" t="s">
        <v>81</v>
      </c>
      <c r="B19" s="40">
        <f>SUMPRODUCT((C6:C15&gt;0)*1)+(SUMPRODUCT((E6:E15&gt;0)*1))</f>
        <v>10</v>
      </c>
      <c r="C19" s="41" t="s">
        <v>82</v>
      </c>
    </row>
    <row r="20" spans="1:6" ht="22.05" customHeight="1" x14ac:dyDescent="0.3">
      <c r="A20" s="109" t="s">
        <v>83</v>
      </c>
      <c r="B20" s="43">
        <f>C16</f>
        <v>250</v>
      </c>
      <c r="C20" s="44" t="s">
        <v>84</v>
      </c>
    </row>
    <row r="21" spans="1:6" ht="22.05" customHeight="1" x14ac:dyDescent="0.3">
      <c r="A21" s="111" t="s">
        <v>85</v>
      </c>
      <c r="B21" s="43">
        <f>D16</f>
        <v>0</v>
      </c>
      <c r="C21" s="46" t="s">
        <v>86</v>
      </c>
    </row>
    <row r="22" spans="1:6" ht="22.05" customHeight="1" x14ac:dyDescent="0.3">
      <c r="A22" s="109" t="s">
        <v>87</v>
      </c>
      <c r="B22" s="43">
        <f>E16</f>
        <v>0</v>
      </c>
      <c r="C22" s="44" t="s">
        <v>88</v>
      </c>
    </row>
    <row r="23" spans="1:6" ht="22.05" customHeight="1" x14ac:dyDescent="0.3">
      <c r="A23" s="111" t="s">
        <v>89</v>
      </c>
      <c r="B23" s="43">
        <f>F16</f>
        <v>0</v>
      </c>
      <c r="C23" s="46" t="s">
        <v>90</v>
      </c>
    </row>
    <row r="24" spans="1:6" ht="22.05" customHeight="1" x14ac:dyDescent="0.3">
      <c r="A24" s="109" t="s">
        <v>91</v>
      </c>
      <c r="B24" s="47">
        <f>I16</f>
        <v>0</v>
      </c>
      <c r="C24" s="44" t="s">
        <v>92</v>
      </c>
    </row>
    <row r="25" spans="1:6" ht="22.05" customHeight="1" x14ac:dyDescent="0.3">
      <c r="A25" s="111" t="s">
        <v>93</v>
      </c>
      <c r="B25" s="48">
        <f>SUMPRODUCT((C6:C15+D6:D15+E6:E15&gt;0)*K6:K15)</f>
        <v>0</v>
      </c>
      <c r="C25" s="46" t="s">
        <v>94</v>
      </c>
    </row>
    <row r="26" spans="1:6" ht="22.05" customHeight="1" x14ac:dyDescent="0.3">
      <c r="A26" s="110" t="s">
        <v>95</v>
      </c>
      <c r="B26" s="50">
        <f>K16</f>
        <v>0</v>
      </c>
      <c r="C26" s="51" t="s">
        <v>96</v>
      </c>
    </row>
    <row r="27" spans="1:6" ht="10.050000000000001" customHeight="1" x14ac:dyDescent="0.3"/>
    <row r="28" spans="1:6" ht="30" customHeight="1" x14ac:dyDescent="0.3">
      <c r="A28" s="83" t="s">
        <v>97</v>
      </c>
      <c r="B28" s="84"/>
      <c r="C28" s="84"/>
      <c r="D28" s="84"/>
      <c r="E28" s="84"/>
      <c r="F28" s="84"/>
    </row>
    <row r="29" spans="1:6" ht="34.950000000000003" customHeight="1" x14ac:dyDescent="0.3">
      <c r="A29" s="24" t="s">
        <v>98</v>
      </c>
      <c r="B29" s="25" t="s">
        <v>99</v>
      </c>
      <c r="C29" s="25" t="s">
        <v>100</v>
      </c>
      <c r="D29" s="25" t="s">
        <v>101</v>
      </c>
      <c r="E29" s="25" t="s">
        <v>102</v>
      </c>
      <c r="F29" s="26" t="s">
        <v>103</v>
      </c>
    </row>
    <row r="30" spans="1:6" ht="28.05" customHeight="1" x14ac:dyDescent="0.3">
      <c r="A30" s="45" t="s">
        <v>104</v>
      </c>
      <c r="B30" s="6" t="s">
        <v>105</v>
      </c>
      <c r="C30" s="52">
        <f>COUNTIF('1-System Performance'!B4:B28,"CRITICAL")+COUNTIF('2-ERP Integration'!B4:B28,"CRITICAL")+COUNTIF('3-Cash Application'!B4:B28,"CRITICAL")</f>
        <v>15</v>
      </c>
      <c r="D30" s="7"/>
      <c r="E30" s="29">
        <f>IFERROR(D30/C30,0)</f>
        <v>0</v>
      </c>
      <c r="F30" s="53" t="str">
        <f>IF(E30=1,"✅ Complete",IF(E30&gt;=0.8,"🟡 On Track","🔴 Behind"))</f>
        <v>🔴 Behind</v>
      </c>
    </row>
    <row r="31" spans="1:6" ht="28.05" customHeight="1" x14ac:dyDescent="0.3">
      <c r="A31" s="42" t="s">
        <v>106</v>
      </c>
      <c r="B31" s="13" t="s">
        <v>107</v>
      </c>
      <c r="C31" s="52">
        <f ca="1">SUMPRODUCT(COUNTIF(INDIRECT("'"&amp;{"1-System Performance","2-ERP Integration","3-Cash Application","4-Collections &amp; Dunning","5-Dispute &amp; Deduction","6-Reporting &amp; Analytics","7-User Adoption","8-Vendor Accountability","9-AI &amp; Automation","10-Strategic Optimization"}&amp;"'!B4:B28"),"HIGH"))</f>
        <v>102</v>
      </c>
      <c r="D31" s="7"/>
      <c r="E31" s="29">
        <f ca="1">IFERROR(D31/C31,0)</f>
        <v>0</v>
      </c>
      <c r="F31" s="53" t="str">
        <f ca="1">IF(E31=1,"✅ Complete",IF(E31&gt;=0.8,"🟡 On Track","🔴 Behind"))</f>
        <v>🔴 Behind</v>
      </c>
    </row>
    <row r="32" spans="1:6" ht="28.05" customHeight="1" x14ac:dyDescent="0.3">
      <c r="A32" s="45" t="s">
        <v>108</v>
      </c>
      <c r="B32" s="6" t="s">
        <v>109</v>
      </c>
      <c r="C32" s="52" t="s">
        <v>110</v>
      </c>
      <c r="D32" s="7"/>
      <c r="E32" s="29">
        <f>IFERROR(D32/C32,0)</f>
        <v>0</v>
      </c>
      <c r="F32" s="53" t="str">
        <f>IF(E32=1,"✅ Complete",IF(E32&gt;=0.8,"🟡 On Track","🔴 Behind"))</f>
        <v>🔴 Behind</v>
      </c>
    </row>
    <row r="33" spans="1:7" ht="28.05" customHeight="1" x14ac:dyDescent="0.3">
      <c r="A33" s="49" t="s">
        <v>111</v>
      </c>
      <c r="B33" s="54" t="s">
        <v>112</v>
      </c>
      <c r="C33" s="55" t="s">
        <v>113</v>
      </c>
      <c r="D33" s="19"/>
      <c r="E33" s="56">
        <f>IFERROR(D33/C33,0)</f>
        <v>0</v>
      </c>
      <c r="F33" s="57" t="str">
        <f>IF(E33=1,"✅ Complete",IF(E33&gt;=0.8,"🟡 On Track","🔴 Behind"))</f>
        <v>🔴 Behind</v>
      </c>
    </row>
    <row r="34" spans="1:7" ht="10.050000000000001" customHeight="1" x14ac:dyDescent="0.3"/>
    <row r="35" spans="1:7" ht="30" customHeight="1" x14ac:dyDescent="0.3">
      <c r="A35" s="83" t="s">
        <v>114</v>
      </c>
      <c r="B35" s="84"/>
      <c r="C35" s="84"/>
      <c r="D35" s="84"/>
      <c r="E35" s="84"/>
      <c r="F35" s="84"/>
      <c r="G35" s="84"/>
    </row>
    <row r="36" spans="1:7" ht="34.950000000000003" customHeight="1" x14ac:dyDescent="0.3">
      <c r="A36" s="24" t="s">
        <v>115</v>
      </c>
      <c r="B36" s="25" t="s">
        <v>116</v>
      </c>
      <c r="C36" s="25" t="s">
        <v>117</v>
      </c>
      <c r="D36" s="25" t="s">
        <v>118</v>
      </c>
      <c r="E36" s="25" t="s">
        <v>119</v>
      </c>
      <c r="F36" s="25" t="s">
        <v>120</v>
      </c>
      <c r="G36" s="26" t="s">
        <v>121</v>
      </c>
    </row>
    <row r="37" spans="1:7" ht="22.05" customHeight="1" x14ac:dyDescent="0.3">
      <c r="A37" s="58" t="s">
        <v>122</v>
      </c>
      <c r="B37" s="7"/>
      <c r="C37" s="7"/>
      <c r="D37" s="7"/>
      <c r="E37" s="52" t="str">
        <f>IF(C37="","",C37-D37)</f>
        <v/>
      </c>
      <c r="F37" s="10"/>
      <c r="G37" s="53" t="str">
        <f>IF(C37="","",IF(C37&lt;=D37,"▼ Improving","▲ Worsening"))</f>
        <v/>
      </c>
    </row>
    <row r="38" spans="1:7" ht="22.05" customHeight="1" x14ac:dyDescent="0.3">
      <c r="A38" s="59" t="s">
        <v>123</v>
      </c>
      <c r="B38" s="7"/>
      <c r="C38" s="7"/>
      <c r="D38" s="7"/>
      <c r="E38" s="52" t="str">
        <f>IF(C38="","",D38-C38)</f>
        <v/>
      </c>
      <c r="F38" s="10"/>
      <c r="G38" s="53" t="str">
        <f>IF(C38="","",IF(C38&gt;=D38,"▼ Improving","▲ Worsening"))</f>
        <v/>
      </c>
    </row>
    <row r="39" spans="1:7" ht="22.05" customHeight="1" x14ac:dyDescent="0.3">
      <c r="A39" s="58" t="s">
        <v>124</v>
      </c>
      <c r="B39" s="7"/>
      <c r="C39" s="7"/>
      <c r="D39" s="7"/>
      <c r="E39" s="52" t="str">
        <f>IF(C39="","",D39-C39)</f>
        <v/>
      </c>
      <c r="F39" s="10"/>
      <c r="G39" s="53" t="str">
        <f>IF(C39="","",IF(C39&gt;=D39,"▼ Improving","▲ Worsening"))</f>
        <v/>
      </c>
    </row>
    <row r="40" spans="1:7" ht="22.05" customHeight="1" x14ac:dyDescent="0.3">
      <c r="A40" s="59" t="s">
        <v>125</v>
      </c>
      <c r="B40" s="7"/>
      <c r="C40" s="7"/>
      <c r="D40" s="7"/>
      <c r="E40" s="52" t="str">
        <f>IF(C40="","",C40-D40)</f>
        <v/>
      </c>
      <c r="F40" s="10"/>
      <c r="G40" s="53" t="str">
        <f>IF(C40="","",IF(C40&lt;=D40,"▼ Improving","▲ Worsening"))</f>
        <v/>
      </c>
    </row>
    <row r="41" spans="1:7" ht="22.05" customHeight="1" x14ac:dyDescent="0.3">
      <c r="A41" s="58" t="s">
        <v>126</v>
      </c>
      <c r="B41" s="7"/>
      <c r="C41" s="7"/>
      <c r="D41" s="7"/>
      <c r="E41" s="52" t="str">
        <f>IF(C41="","",C41-D41)</f>
        <v/>
      </c>
      <c r="F41" s="10"/>
      <c r="G41" s="53" t="str">
        <f>IF(C41="","",IF(C41&lt;=D41,"▼ Improving","▲ Worsening"))</f>
        <v/>
      </c>
    </row>
    <row r="42" spans="1:7" ht="22.05" customHeight="1" x14ac:dyDescent="0.3">
      <c r="A42" s="59" t="s">
        <v>127</v>
      </c>
      <c r="B42" s="7"/>
      <c r="C42" s="7"/>
      <c r="D42" s="7"/>
      <c r="E42" s="52" t="str">
        <f>IF(C42="","",C42-D42)</f>
        <v/>
      </c>
      <c r="F42" s="10"/>
      <c r="G42" s="53" t="str">
        <f>IF(C42="","",IF(C42&lt;=D42,"▼ Improving","▲ Worsening"))</f>
        <v/>
      </c>
    </row>
    <row r="43" spans="1:7" ht="22.05" customHeight="1" x14ac:dyDescent="0.3">
      <c r="A43" s="58" t="s">
        <v>128</v>
      </c>
      <c r="B43" s="7"/>
      <c r="C43" s="7"/>
      <c r="D43" s="7"/>
      <c r="E43" s="52" t="str">
        <f>IF(C43="","",C43-D43)</f>
        <v/>
      </c>
      <c r="F43" s="10"/>
      <c r="G43" s="53" t="str">
        <f>IF(C43="","",IF(C43&lt;=D43,"▼ Improving","▲ Worsening"))</f>
        <v/>
      </c>
    </row>
    <row r="44" spans="1:7" ht="22.05" customHeight="1" x14ac:dyDescent="0.3">
      <c r="A44" s="60" t="s">
        <v>129</v>
      </c>
      <c r="B44" s="19"/>
      <c r="C44" s="19"/>
      <c r="D44" s="19"/>
      <c r="E44" s="55" t="str">
        <f>IF(C44="","",D44-C44)</f>
        <v/>
      </c>
      <c r="F44" s="22"/>
      <c r="G44" s="57" t="str">
        <f>IF(C44="","",IF(C44&gt;=D44,"▼ Improving","▲ Worsening"))</f>
        <v/>
      </c>
    </row>
    <row r="45" spans="1:7" ht="10.050000000000001" customHeight="1" x14ac:dyDescent="0.3"/>
    <row r="46" spans="1:7" ht="30" customHeight="1" x14ac:dyDescent="0.3">
      <c r="A46" s="83" t="s">
        <v>130</v>
      </c>
      <c r="B46" s="84"/>
      <c r="C46" s="84"/>
      <c r="D46" s="84"/>
      <c r="E46" s="84"/>
      <c r="F46" s="84"/>
      <c r="G46" s="84"/>
    </row>
    <row r="47" spans="1:7" ht="22.05" customHeight="1" x14ac:dyDescent="0.3">
      <c r="A47" s="61" t="s">
        <v>131</v>
      </c>
      <c r="B47" s="62">
        <v>35</v>
      </c>
    </row>
    <row r="48" spans="1:7" ht="34.950000000000003" customHeight="1" x14ac:dyDescent="0.3">
      <c r="A48" s="24" t="s">
        <v>132</v>
      </c>
      <c r="B48" s="25" t="s">
        <v>133</v>
      </c>
      <c r="C48" s="25" t="s">
        <v>134</v>
      </c>
      <c r="D48" s="25" t="s">
        <v>135</v>
      </c>
      <c r="E48" s="25" t="s">
        <v>136</v>
      </c>
      <c r="F48" s="25" t="s">
        <v>137</v>
      </c>
      <c r="G48" s="26" t="s">
        <v>138</v>
      </c>
    </row>
    <row r="49" spans="1:12" ht="22.05" customHeight="1" x14ac:dyDescent="0.3">
      <c r="A49" s="63"/>
      <c r="B49" s="7"/>
      <c r="C49" s="7"/>
      <c r="D49" s="30" t="str">
        <f t="shared" ref="D49:D58" si="3">IF(C49="","",$B$47*C49*52)</f>
        <v/>
      </c>
      <c r="E49" s="7"/>
      <c r="F49" s="9"/>
      <c r="G49" s="64"/>
    </row>
    <row r="50" spans="1:12" ht="22.05" customHeight="1" x14ac:dyDescent="0.3">
      <c r="A50" s="63"/>
      <c r="B50" s="7"/>
      <c r="C50" s="7"/>
      <c r="D50" s="30" t="str">
        <f t="shared" si="3"/>
        <v/>
      </c>
      <c r="E50" s="7"/>
      <c r="F50" s="9"/>
      <c r="G50" s="64"/>
    </row>
    <row r="51" spans="1:12" ht="22.05" customHeight="1" x14ac:dyDescent="0.3">
      <c r="A51" s="63"/>
      <c r="B51" s="7"/>
      <c r="C51" s="7"/>
      <c r="D51" s="30" t="str">
        <f t="shared" si="3"/>
        <v/>
      </c>
      <c r="E51" s="7"/>
      <c r="F51" s="9"/>
      <c r="G51" s="64"/>
    </row>
    <row r="52" spans="1:12" ht="22.05" customHeight="1" x14ac:dyDescent="0.3">
      <c r="A52" s="63"/>
      <c r="B52" s="7"/>
      <c r="C52" s="7"/>
      <c r="D52" s="30" t="str">
        <f t="shared" si="3"/>
        <v/>
      </c>
      <c r="E52" s="7"/>
      <c r="F52" s="9"/>
      <c r="G52" s="64"/>
    </row>
    <row r="53" spans="1:12" ht="22.05" customHeight="1" x14ac:dyDescent="0.3">
      <c r="A53" s="63"/>
      <c r="B53" s="7"/>
      <c r="C53" s="7"/>
      <c r="D53" s="30" t="str">
        <f t="shared" si="3"/>
        <v/>
      </c>
      <c r="E53" s="7"/>
      <c r="F53" s="9"/>
      <c r="G53" s="64"/>
    </row>
    <row r="54" spans="1:12" ht="22.05" customHeight="1" x14ac:dyDescent="0.3">
      <c r="A54" s="63"/>
      <c r="B54" s="7"/>
      <c r="C54" s="7"/>
      <c r="D54" s="30" t="str">
        <f t="shared" si="3"/>
        <v/>
      </c>
      <c r="E54" s="7"/>
      <c r="F54" s="9"/>
      <c r="G54" s="64"/>
    </row>
    <row r="55" spans="1:12" ht="22.05" customHeight="1" x14ac:dyDescent="0.3">
      <c r="A55" s="63"/>
      <c r="B55" s="7"/>
      <c r="C55" s="7"/>
      <c r="D55" s="30" t="str">
        <f t="shared" si="3"/>
        <v/>
      </c>
      <c r="E55" s="7"/>
      <c r="F55" s="9"/>
      <c r="G55" s="64"/>
    </row>
    <row r="56" spans="1:12" ht="22.05" customHeight="1" x14ac:dyDescent="0.3">
      <c r="A56" s="63"/>
      <c r="B56" s="7"/>
      <c r="C56" s="7"/>
      <c r="D56" s="30" t="str">
        <f t="shared" si="3"/>
        <v/>
      </c>
      <c r="E56" s="7"/>
      <c r="F56" s="9"/>
      <c r="G56" s="64"/>
    </row>
    <row r="57" spans="1:12" ht="22.05" customHeight="1" x14ac:dyDescent="0.3">
      <c r="A57" s="63"/>
      <c r="B57" s="7"/>
      <c r="C57" s="7"/>
      <c r="D57" s="30" t="str">
        <f t="shared" si="3"/>
        <v/>
      </c>
      <c r="E57" s="7"/>
      <c r="F57" s="9"/>
      <c r="G57" s="64"/>
    </row>
    <row r="58" spans="1:12" ht="22.05" customHeight="1" x14ac:dyDescent="0.3">
      <c r="A58" s="63"/>
      <c r="B58" s="7"/>
      <c r="C58" s="7"/>
      <c r="D58" s="30" t="str">
        <f t="shared" si="3"/>
        <v/>
      </c>
      <c r="E58" s="7"/>
      <c r="F58" s="9"/>
      <c r="G58" s="64"/>
    </row>
    <row r="59" spans="1:12" ht="24" customHeight="1" x14ac:dyDescent="0.3">
      <c r="A59" s="35" t="s">
        <v>78</v>
      </c>
      <c r="B59" s="65"/>
      <c r="C59" s="66">
        <f>SUM(C49:C58)</f>
        <v>0</v>
      </c>
      <c r="D59" s="38">
        <f>SUM(D49:D58)</f>
        <v>0</v>
      </c>
      <c r="E59" s="65"/>
      <c r="F59" s="65"/>
      <c r="G59" s="67"/>
    </row>
    <row r="61" spans="1:12" x14ac:dyDescent="0.3">
      <c r="A61" s="102" t="s">
        <v>55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</row>
  </sheetData>
  <mergeCells count="18">
    <mergeCell ref="A61:L61"/>
    <mergeCell ref="A18:F18"/>
    <mergeCell ref="A23"/>
    <mergeCell ref="A19"/>
    <mergeCell ref="A4:L4"/>
    <mergeCell ref="A46:G46"/>
    <mergeCell ref="A1:L1"/>
    <mergeCell ref="A35:G35"/>
    <mergeCell ref="A25"/>
    <mergeCell ref="A20"/>
    <mergeCell ref="A24"/>
    <mergeCell ref="A2:B2"/>
    <mergeCell ref="A28:F28"/>
    <mergeCell ref="A22"/>
    <mergeCell ref="C2:D2"/>
    <mergeCell ref="A26"/>
    <mergeCell ref="E2:F2"/>
    <mergeCell ref="A2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/>
  </sheetViews>
  <sheetFormatPr defaultRowHeight="14.4" x14ac:dyDescent="0.3"/>
  <cols>
    <col min="1" max="1" width="5" customWidth="1"/>
    <col min="2" max="2" width="12" customWidth="1"/>
    <col min="3" max="3" width="65" customWidth="1"/>
    <col min="4" max="4" width="18" customWidth="1"/>
    <col min="5" max="5" width="20" customWidth="1"/>
    <col min="6" max="6" width="18" customWidth="1"/>
    <col min="7" max="7" width="16" customWidth="1"/>
    <col min="8" max="8" width="35" customWidth="1"/>
  </cols>
  <sheetData>
    <row r="1" spans="1:8" ht="40.049999999999997" customHeight="1" x14ac:dyDescent="0.3">
      <c r="A1" s="115" t="s">
        <v>139</v>
      </c>
      <c r="B1" s="84"/>
      <c r="C1" s="84"/>
      <c r="D1" s="84"/>
      <c r="E1" s="84"/>
      <c r="F1" s="84"/>
      <c r="G1" s="84"/>
      <c r="H1" s="84"/>
    </row>
    <row r="2" spans="1:8" ht="49.95" customHeight="1" x14ac:dyDescent="0.3">
      <c r="A2" s="114" t="s">
        <v>140</v>
      </c>
      <c r="B2" s="84"/>
      <c r="C2" s="84"/>
      <c r="D2" s="84"/>
      <c r="E2" s="84"/>
      <c r="F2" s="84"/>
      <c r="G2" s="84"/>
      <c r="H2" s="84"/>
    </row>
    <row r="3" spans="1:8" ht="34.950000000000003" customHeight="1" x14ac:dyDescent="0.3">
      <c r="A3" s="1" t="s">
        <v>141</v>
      </c>
      <c r="B3" s="2" t="s">
        <v>138</v>
      </c>
      <c r="C3" s="2" t="s">
        <v>142</v>
      </c>
      <c r="D3" s="2" t="s">
        <v>103</v>
      </c>
      <c r="E3" s="2" t="s">
        <v>143</v>
      </c>
      <c r="F3" s="2" t="s">
        <v>137</v>
      </c>
      <c r="G3" s="2" t="s">
        <v>144</v>
      </c>
      <c r="H3" s="3" t="s">
        <v>145</v>
      </c>
    </row>
    <row r="4" spans="1:8" ht="22.05" customHeight="1" x14ac:dyDescent="0.3">
      <c r="A4" s="4">
        <v>1</v>
      </c>
      <c r="B4" s="5" t="s">
        <v>25</v>
      </c>
      <c r="C4" s="6" t="s">
        <v>146</v>
      </c>
      <c r="D4" s="7" t="s">
        <v>40</v>
      </c>
      <c r="E4" s="8"/>
      <c r="F4" s="9"/>
      <c r="G4" s="10"/>
      <c r="H4" s="11"/>
    </row>
    <row r="5" spans="1:8" ht="22.05" customHeight="1" x14ac:dyDescent="0.3">
      <c r="A5" s="12">
        <v>2</v>
      </c>
      <c r="B5" s="5" t="s">
        <v>25</v>
      </c>
      <c r="C5" s="13" t="s">
        <v>147</v>
      </c>
      <c r="D5" s="7" t="s">
        <v>40</v>
      </c>
      <c r="E5" s="8"/>
      <c r="F5" s="9"/>
      <c r="G5" s="10"/>
      <c r="H5" s="11"/>
    </row>
    <row r="6" spans="1:8" ht="22.05" customHeight="1" x14ac:dyDescent="0.3">
      <c r="A6" s="4">
        <v>3</v>
      </c>
      <c r="B6" s="5" t="s">
        <v>25</v>
      </c>
      <c r="C6" s="6" t="s">
        <v>148</v>
      </c>
      <c r="D6" s="7" t="s">
        <v>40</v>
      </c>
      <c r="E6" s="8"/>
      <c r="F6" s="9"/>
      <c r="G6" s="10"/>
      <c r="H6" s="11"/>
    </row>
    <row r="7" spans="1:8" ht="22.05" customHeight="1" x14ac:dyDescent="0.3">
      <c r="A7" s="12">
        <v>4</v>
      </c>
      <c r="B7" s="5" t="s">
        <v>25</v>
      </c>
      <c r="C7" s="13" t="s">
        <v>149</v>
      </c>
      <c r="D7" s="7" t="s">
        <v>40</v>
      </c>
      <c r="E7" s="8"/>
      <c r="F7" s="9"/>
      <c r="G7" s="10"/>
      <c r="H7" s="11"/>
    </row>
    <row r="8" spans="1:8" ht="22.05" customHeight="1" x14ac:dyDescent="0.3">
      <c r="A8" s="4">
        <v>5</v>
      </c>
      <c r="B8" s="5" t="s">
        <v>25</v>
      </c>
      <c r="C8" s="6" t="s">
        <v>150</v>
      </c>
      <c r="D8" s="7" t="s">
        <v>40</v>
      </c>
      <c r="E8" s="8"/>
      <c r="F8" s="9"/>
      <c r="G8" s="10"/>
      <c r="H8" s="11"/>
    </row>
    <row r="9" spans="1:8" ht="22.05" customHeight="1" x14ac:dyDescent="0.3">
      <c r="A9" s="12">
        <v>6</v>
      </c>
      <c r="B9" s="14" t="s">
        <v>27</v>
      </c>
      <c r="C9" s="13" t="s">
        <v>151</v>
      </c>
      <c r="D9" s="7" t="s">
        <v>40</v>
      </c>
      <c r="E9" s="8"/>
      <c r="F9" s="9"/>
      <c r="G9" s="10"/>
      <c r="H9" s="11"/>
    </row>
    <row r="10" spans="1:8" ht="22.05" customHeight="1" x14ac:dyDescent="0.3">
      <c r="A10" s="4">
        <v>7</v>
      </c>
      <c r="B10" s="14" t="s">
        <v>27</v>
      </c>
      <c r="C10" s="6" t="s">
        <v>152</v>
      </c>
      <c r="D10" s="7" t="s">
        <v>40</v>
      </c>
      <c r="E10" s="8"/>
      <c r="F10" s="9"/>
      <c r="G10" s="10"/>
      <c r="H10" s="11"/>
    </row>
    <row r="11" spans="1:8" ht="22.05" customHeight="1" x14ac:dyDescent="0.3">
      <c r="A11" s="12">
        <v>8</v>
      </c>
      <c r="B11" s="14" t="s">
        <v>27</v>
      </c>
      <c r="C11" s="13" t="s">
        <v>153</v>
      </c>
      <c r="D11" s="7" t="s">
        <v>40</v>
      </c>
      <c r="E11" s="8"/>
      <c r="F11" s="9"/>
      <c r="G11" s="10"/>
      <c r="H11" s="11"/>
    </row>
    <row r="12" spans="1:8" ht="22.05" customHeight="1" x14ac:dyDescent="0.3">
      <c r="A12" s="4">
        <v>9</v>
      </c>
      <c r="B12" s="14" t="s">
        <v>27</v>
      </c>
      <c r="C12" s="6" t="s">
        <v>154</v>
      </c>
      <c r="D12" s="7" t="s">
        <v>40</v>
      </c>
      <c r="E12" s="8"/>
      <c r="F12" s="9"/>
      <c r="G12" s="10"/>
      <c r="H12" s="11"/>
    </row>
    <row r="13" spans="1:8" ht="22.05" customHeight="1" x14ac:dyDescent="0.3">
      <c r="A13" s="12">
        <v>10</v>
      </c>
      <c r="B13" s="14" t="s">
        <v>27</v>
      </c>
      <c r="C13" s="13" t="s">
        <v>155</v>
      </c>
      <c r="D13" s="7" t="s">
        <v>40</v>
      </c>
      <c r="E13" s="8"/>
      <c r="F13" s="9"/>
      <c r="G13" s="10"/>
      <c r="H13" s="11"/>
    </row>
    <row r="14" spans="1:8" ht="22.05" customHeight="1" x14ac:dyDescent="0.3">
      <c r="A14" s="4">
        <v>11</v>
      </c>
      <c r="B14" s="14" t="s">
        <v>27</v>
      </c>
      <c r="C14" s="6" t="s">
        <v>156</v>
      </c>
      <c r="D14" s="7" t="s">
        <v>40</v>
      </c>
      <c r="E14" s="8"/>
      <c r="F14" s="9"/>
      <c r="G14" s="10"/>
      <c r="H14" s="11"/>
    </row>
    <row r="15" spans="1:8" ht="22.05" customHeight="1" x14ac:dyDescent="0.3">
      <c r="A15" s="12">
        <v>12</v>
      </c>
      <c r="B15" s="14" t="s">
        <v>27</v>
      </c>
      <c r="C15" s="13" t="s">
        <v>157</v>
      </c>
      <c r="D15" s="7" t="s">
        <v>40</v>
      </c>
      <c r="E15" s="8"/>
      <c r="F15" s="9"/>
      <c r="G15" s="10"/>
      <c r="H15" s="11"/>
    </row>
    <row r="16" spans="1:8" ht="22.05" customHeight="1" x14ac:dyDescent="0.3">
      <c r="A16" s="4">
        <v>13</v>
      </c>
      <c r="B16" s="14" t="s">
        <v>27</v>
      </c>
      <c r="C16" s="6" t="s">
        <v>158</v>
      </c>
      <c r="D16" s="7" t="s">
        <v>40</v>
      </c>
      <c r="E16" s="8"/>
      <c r="F16" s="9"/>
      <c r="G16" s="10"/>
      <c r="H16" s="11"/>
    </row>
    <row r="17" spans="1:8" ht="22.05" customHeight="1" x14ac:dyDescent="0.3">
      <c r="A17" s="12">
        <v>14</v>
      </c>
      <c r="B17" s="14" t="s">
        <v>27</v>
      </c>
      <c r="C17" s="13" t="s">
        <v>159</v>
      </c>
      <c r="D17" s="7" t="s">
        <v>40</v>
      </c>
      <c r="E17" s="8"/>
      <c r="F17" s="9"/>
      <c r="G17" s="10"/>
      <c r="H17" s="11"/>
    </row>
    <row r="18" spans="1:8" ht="22.05" customHeight="1" x14ac:dyDescent="0.3">
      <c r="A18" s="4">
        <v>15</v>
      </c>
      <c r="B18" s="14" t="s">
        <v>27</v>
      </c>
      <c r="C18" s="6" t="s">
        <v>160</v>
      </c>
      <c r="D18" s="7" t="s">
        <v>40</v>
      </c>
      <c r="E18" s="8"/>
      <c r="F18" s="9"/>
      <c r="G18" s="10"/>
      <c r="H18" s="11"/>
    </row>
    <row r="19" spans="1:8" ht="22.05" customHeight="1" x14ac:dyDescent="0.3">
      <c r="A19" s="12">
        <v>16</v>
      </c>
      <c r="B19" s="15" t="s">
        <v>29</v>
      </c>
      <c r="C19" s="13" t="s">
        <v>161</v>
      </c>
      <c r="D19" s="7" t="s">
        <v>40</v>
      </c>
      <c r="E19" s="8"/>
      <c r="F19" s="9"/>
      <c r="G19" s="10"/>
      <c r="H19" s="11"/>
    </row>
    <row r="20" spans="1:8" ht="22.05" customHeight="1" x14ac:dyDescent="0.3">
      <c r="A20" s="4">
        <v>17</v>
      </c>
      <c r="B20" s="15" t="s">
        <v>29</v>
      </c>
      <c r="C20" s="6" t="s">
        <v>162</v>
      </c>
      <c r="D20" s="7" t="s">
        <v>40</v>
      </c>
      <c r="E20" s="8"/>
      <c r="F20" s="9"/>
      <c r="G20" s="10"/>
      <c r="H20" s="11"/>
    </row>
    <row r="21" spans="1:8" ht="22.05" customHeight="1" x14ac:dyDescent="0.3">
      <c r="A21" s="12">
        <v>18</v>
      </c>
      <c r="B21" s="15" t="s">
        <v>29</v>
      </c>
      <c r="C21" s="13" t="s">
        <v>163</v>
      </c>
      <c r="D21" s="7" t="s">
        <v>40</v>
      </c>
      <c r="E21" s="8"/>
      <c r="F21" s="9"/>
      <c r="G21" s="10"/>
      <c r="H21" s="11"/>
    </row>
    <row r="22" spans="1:8" ht="22.05" customHeight="1" x14ac:dyDescent="0.3">
      <c r="A22" s="4">
        <v>19</v>
      </c>
      <c r="B22" s="15" t="s">
        <v>29</v>
      </c>
      <c r="C22" s="6" t="s">
        <v>164</v>
      </c>
      <c r="D22" s="7" t="s">
        <v>40</v>
      </c>
      <c r="E22" s="8"/>
      <c r="F22" s="9"/>
      <c r="G22" s="10"/>
      <c r="H22" s="11"/>
    </row>
    <row r="23" spans="1:8" ht="22.05" customHeight="1" x14ac:dyDescent="0.3">
      <c r="A23" s="12">
        <v>20</v>
      </c>
      <c r="B23" s="15" t="s">
        <v>29</v>
      </c>
      <c r="C23" s="13" t="s">
        <v>165</v>
      </c>
      <c r="D23" s="7" t="s">
        <v>40</v>
      </c>
      <c r="E23" s="8"/>
      <c r="F23" s="9"/>
      <c r="G23" s="10"/>
      <c r="H23" s="11"/>
    </row>
    <row r="24" spans="1:8" ht="22.05" customHeight="1" x14ac:dyDescent="0.3">
      <c r="A24" s="4">
        <v>21</v>
      </c>
      <c r="B24" s="15" t="s">
        <v>29</v>
      </c>
      <c r="C24" s="6" t="s">
        <v>166</v>
      </c>
      <c r="D24" s="7" t="s">
        <v>40</v>
      </c>
      <c r="E24" s="8"/>
      <c r="F24" s="9"/>
      <c r="G24" s="10"/>
      <c r="H24" s="11"/>
    </row>
    <row r="25" spans="1:8" ht="22.05" customHeight="1" x14ac:dyDescent="0.3">
      <c r="A25" s="12">
        <v>22</v>
      </c>
      <c r="B25" s="15" t="s">
        <v>29</v>
      </c>
      <c r="C25" s="13" t="s">
        <v>167</v>
      </c>
      <c r="D25" s="7" t="s">
        <v>40</v>
      </c>
      <c r="E25" s="8"/>
      <c r="F25" s="9"/>
      <c r="G25" s="10"/>
      <c r="H25" s="11"/>
    </row>
    <row r="26" spans="1:8" ht="22.05" customHeight="1" x14ac:dyDescent="0.3">
      <c r="A26" s="4">
        <v>23</v>
      </c>
      <c r="B26" s="15" t="s">
        <v>29</v>
      </c>
      <c r="C26" s="6" t="s">
        <v>168</v>
      </c>
      <c r="D26" s="7" t="s">
        <v>40</v>
      </c>
      <c r="E26" s="8"/>
      <c r="F26" s="9"/>
      <c r="G26" s="10"/>
      <c r="H26" s="11"/>
    </row>
    <row r="27" spans="1:8" ht="22.05" customHeight="1" x14ac:dyDescent="0.3">
      <c r="A27" s="12">
        <v>24</v>
      </c>
      <c r="B27" s="15" t="s">
        <v>29</v>
      </c>
      <c r="C27" s="13" t="s">
        <v>169</v>
      </c>
      <c r="D27" s="7" t="s">
        <v>40</v>
      </c>
      <c r="E27" s="8"/>
      <c r="F27" s="9"/>
      <c r="G27" s="10"/>
      <c r="H27" s="11"/>
    </row>
    <row r="28" spans="1:8" ht="22.05" customHeight="1" x14ac:dyDescent="0.3">
      <c r="A28" s="16">
        <v>25</v>
      </c>
      <c r="B28" s="17" t="s">
        <v>31</v>
      </c>
      <c r="C28" s="18" t="s">
        <v>170</v>
      </c>
      <c r="D28" s="19" t="s">
        <v>40</v>
      </c>
      <c r="E28" s="20"/>
      <c r="F28" s="21"/>
      <c r="G28" s="22"/>
      <c r="H28" s="23"/>
    </row>
    <row r="30" spans="1:8" x14ac:dyDescent="0.3">
      <c r="A30" s="102" t="s">
        <v>55</v>
      </c>
      <c r="B30" s="84"/>
      <c r="C30" s="84"/>
      <c r="D30" s="84"/>
      <c r="E30" s="84"/>
      <c r="F30" s="84"/>
      <c r="G30" s="84"/>
      <c r="H30" s="84"/>
    </row>
  </sheetData>
  <mergeCells count="3">
    <mergeCell ref="A2:H2"/>
    <mergeCell ref="A30:H30"/>
    <mergeCell ref="A1:H1"/>
  </mergeCells>
  <dataValidations count="1">
    <dataValidation type="list" allowBlank="1" sqref="D4:D28" xr:uid="{00000000-0002-0000-0200-000000000000}">
      <formula1>"Resolved,In Progress,At Risk,Gap Identified,Not Applicable,Under Review"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/>
  </sheetViews>
  <sheetFormatPr defaultRowHeight="14.4" x14ac:dyDescent="0.3"/>
  <cols>
    <col min="1" max="1" width="5" customWidth="1"/>
    <col min="2" max="2" width="12" customWidth="1"/>
    <col min="3" max="3" width="65" customWidth="1"/>
    <col min="4" max="4" width="18" customWidth="1"/>
    <col min="5" max="5" width="20" customWidth="1"/>
    <col min="6" max="6" width="18" customWidth="1"/>
    <col min="7" max="7" width="16" customWidth="1"/>
    <col min="8" max="8" width="35" customWidth="1"/>
  </cols>
  <sheetData>
    <row r="1" spans="1:8" ht="40.049999999999997" customHeight="1" x14ac:dyDescent="0.3">
      <c r="A1" s="115" t="s">
        <v>171</v>
      </c>
      <c r="B1" s="84"/>
      <c r="C1" s="84"/>
      <c r="D1" s="84"/>
      <c r="E1" s="84"/>
      <c r="F1" s="84"/>
      <c r="G1" s="84"/>
      <c r="H1" s="84"/>
    </row>
    <row r="2" spans="1:8" ht="49.95" customHeight="1" x14ac:dyDescent="0.3">
      <c r="A2" s="114" t="s">
        <v>172</v>
      </c>
      <c r="B2" s="84"/>
      <c r="C2" s="84"/>
      <c r="D2" s="84"/>
      <c r="E2" s="84"/>
      <c r="F2" s="84"/>
      <c r="G2" s="84"/>
      <c r="H2" s="84"/>
    </row>
    <row r="3" spans="1:8" ht="34.950000000000003" customHeight="1" x14ac:dyDescent="0.3">
      <c r="A3" s="1" t="s">
        <v>141</v>
      </c>
      <c r="B3" s="2" t="s">
        <v>138</v>
      </c>
      <c r="C3" s="2" t="s">
        <v>142</v>
      </c>
      <c r="D3" s="2" t="s">
        <v>103</v>
      </c>
      <c r="E3" s="2" t="s">
        <v>143</v>
      </c>
      <c r="F3" s="2" t="s">
        <v>137</v>
      </c>
      <c r="G3" s="2" t="s">
        <v>144</v>
      </c>
      <c r="H3" s="3" t="s">
        <v>145</v>
      </c>
    </row>
    <row r="4" spans="1:8" ht="22.05" customHeight="1" x14ac:dyDescent="0.3">
      <c r="A4" s="4">
        <v>1</v>
      </c>
      <c r="B4" s="5" t="s">
        <v>25</v>
      </c>
      <c r="C4" s="6" t="s">
        <v>173</v>
      </c>
      <c r="D4" s="7" t="s">
        <v>40</v>
      </c>
      <c r="E4" s="8"/>
      <c r="F4" s="9"/>
      <c r="G4" s="10"/>
      <c r="H4" s="11"/>
    </row>
    <row r="5" spans="1:8" ht="22.05" customHeight="1" x14ac:dyDescent="0.3">
      <c r="A5" s="12">
        <v>2</v>
      </c>
      <c r="B5" s="5" t="s">
        <v>25</v>
      </c>
      <c r="C5" s="13" t="s">
        <v>174</v>
      </c>
      <c r="D5" s="7" t="s">
        <v>40</v>
      </c>
      <c r="E5" s="8"/>
      <c r="F5" s="9"/>
      <c r="G5" s="10"/>
      <c r="H5" s="11"/>
    </row>
    <row r="6" spans="1:8" ht="22.05" customHeight="1" x14ac:dyDescent="0.3">
      <c r="A6" s="4">
        <v>3</v>
      </c>
      <c r="B6" s="5" t="s">
        <v>25</v>
      </c>
      <c r="C6" s="6" t="s">
        <v>175</v>
      </c>
      <c r="D6" s="7" t="s">
        <v>40</v>
      </c>
      <c r="E6" s="8"/>
      <c r="F6" s="9"/>
      <c r="G6" s="10"/>
      <c r="H6" s="11"/>
    </row>
    <row r="7" spans="1:8" ht="22.05" customHeight="1" x14ac:dyDescent="0.3">
      <c r="A7" s="12">
        <v>4</v>
      </c>
      <c r="B7" s="5" t="s">
        <v>25</v>
      </c>
      <c r="C7" s="13" t="s">
        <v>176</v>
      </c>
      <c r="D7" s="7" t="s">
        <v>40</v>
      </c>
      <c r="E7" s="8"/>
      <c r="F7" s="9"/>
      <c r="G7" s="10"/>
      <c r="H7" s="11"/>
    </row>
    <row r="8" spans="1:8" ht="22.05" customHeight="1" x14ac:dyDescent="0.3">
      <c r="A8" s="4">
        <v>5</v>
      </c>
      <c r="B8" s="5" t="s">
        <v>25</v>
      </c>
      <c r="C8" s="6" t="s">
        <v>177</v>
      </c>
      <c r="D8" s="7" t="s">
        <v>40</v>
      </c>
      <c r="E8" s="8"/>
      <c r="F8" s="9"/>
      <c r="G8" s="10"/>
      <c r="H8" s="11"/>
    </row>
    <row r="9" spans="1:8" ht="22.05" customHeight="1" x14ac:dyDescent="0.3">
      <c r="A9" s="12">
        <v>6</v>
      </c>
      <c r="B9" s="14" t="s">
        <v>27</v>
      </c>
      <c r="C9" s="13" t="s">
        <v>178</v>
      </c>
      <c r="D9" s="7" t="s">
        <v>40</v>
      </c>
      <c r="E9" s="8"/>
      <c r="F9" s="9"/>
      <c r="G9" s="10"/>
      <c r="H9" s="11"/>
    </row>
    <row r="10" spans="1:8" ht="22.05" customHeight="1" x14ac:dyDescent="0.3">
      <c r="A10" s="4">
        <v>7</v>
      </c>
      <c r="B10" s="14" t="s">
        <v>27</v>
      </c>
      <c r="C10" s="6" t="s">
        <v>179</v>
      </c>
      <c r="D10" s="7" t="s">
        <v>40</v>
      </c>
      <c r="E10" s="8"/>
      <c r="F10" s="9"/>
      <c r="G10" s="10"/>
      <c r="H10" s="11"/>
    </row>
    <row r="11" spans="1:8" ht="22.05" customHeight="1" x14ac:dyDescent="0.3">
      <c r="A11" s="12">
        <v>8</v>
      </c>
      <c r="B11" s="14" t="s">
        <v>27</v>
      </c>
      <c r="C11" s="13" t="s">
        <v>180</v>
      </c>
      <c r="D11" s="7" t="s">
        <v>40</v>
      </c>
      <c r="E11" s="8"/>
      <c r="F11" s="9"/>
      <c r="G11" s="10"/>
      <c r="H11" s="11"/>
    </row>
    <row r="12" spans="1:8" ht="22.05" customHeight="1" x14ac:dyDescent="0.3">
      <c r="A12" s="4">
        <v>9</v>
      </c>
      <c r="B12" s="14" t="s">
        <v>27</v>
      </c>
      <c r="C12" s="6" t="s">
        <v>181</v>
      </c>
      <c r="D12" s="7" t="s">
        <v>40</v>
      </c>
      <c r="E12" s="8"/>
      <c r="F12" s="9"/>
      <c r="G12" s="10"/>
      <c r="H12" s="11"/>
    </row>
    <row r="13" spans="1:8" ht="22.05" customHeight="1" x14ac:dyDescent="0.3">
      <c r="A13" s="12">
        <v>10</v>
      </c>
      <c r="B13" s="14" t="s">
        <v>27</v>
      </c>
      <c r="C13" s="13" t="s">
        <v>182</v>
      </c>
      <c r="D13" s="7" t="s">
        <v>40</v>
      </c>
      <c r="E13" s="8"/>
      <c r="F13" s="9"/>
      <c r="G13" s="10"/>
      <c r="H13" s="11"/>
    </row>
    <row r="14" spans="1:8" ht="22.05" customHeight="1" x14ac:dyDescent="0.3">
      <c r="A14" s="4">
        <v>11</v>
      </c>
      <c r="B14" s="14" t="s">
        <v>27</v>
      </c>
      <c r="C14" s="6" t="s">
        <v>183</v>
      </c>
      <c r="D14" s="7" t="s">
        <v>40</v>
      </c>
      <c r="E14" s="8"/>
      <c r="F14" s="9"/>
      <c r="G14" s="10"/>
      <c r="H14" s="11"/>
    </row>
    <row r="15" spans="1:8" ht="22.05" customHeight="1" x14ac:dyDescent="0.3">
      <c r="A15" s="12">
        <v>12</v>
      </c>
      <c r="B15" s="14" t="s">
        <v>27</v>
      </c>
      <c r="C15" s="13" t="s">
        <v>184</v>
      </c>
      <c r="D15" s="7" t="s">
        <v>40</v>
      </c>
      <c r="E15" s="8"/>
      <c r="F15" s="9"/>
      <c r="G15" s="10"/>
      <c r="H15" s="11"/>
    </row>
    <row r="16" spans="1:8" ht="22.05" customHeight="1" x14ac:dyDescent="0.3">
      <c r="A16" s="4">
        <v>13</v>
      </c>
      <c r="B16" s="14" t="s">
        <v>27</v>
      </c>
      <c r="C16" s="6" t="s">
        <v>185</v>
      </c>
      <c r="D16" s="7" t="s">
        <v>40</v>
      </c>
      <c r="E16" s="8"/>
      <c r="F16" s="9"/>
      <c r="G16" s="10"/>
      <c r="H16" s="11"/>
    </row>
    <row r="17" spans="1:8" ht="22.05" customHeight="1" x14ac:dyDescent="0.3">
      <c r="A17" s="12">
        <v>14</v>
      </c>
      <c r="B17" s="14" t="s">
        <v>27</v>
      </c>
      <c r="C17" s="13" t="s">
        <v>186</v>
      </c>
      <c r="D17" s="7" t="s">
        <v>40</v>
      </c>
      <c r="E17" s="8"/>
      <c r="F17" s="9"/>
      <c r="G17" s="10"/>
      <c r="H17" s="11"/>
    </row>
    <row r="18" spans="1:8" ht="22.05" customHeight="1" x14ac:dyDescent="0.3">
      <c r="A18" s="4">
        <v>15</v>
      </c>
      <c r="B18" s="14" t="s">
        <v>27</v>
      </c>
      <c r="C18" s="6" t="s">
        <v>187</v>
      </c>
      <c r="D18" s="7" t="s">
        <v>40</v>
      </c>
      <c r="E18" s="8"/>
      <c r="F18" s="9"/>
      <c r="G18" s="10"/>
      <c r="H18" s="11"/>
    </row>
    <row r="19" spans="1:8" ht="22.05" customHeight="1" x14ac:dyDescent="0.3">
      <c r="A19" s="12">
        <v>16</v>
      </c>
      <c r="B19" s="15" t="s">
        <v>29</v>
      </c>
      <c r="C19" s="13" t="s">
        <v>188</v>
      </c>
      <c r="D19" s="7" t="s">
        <v>40</v>
      </c>
      <c r="E19" s="8"/>
      <c r="F19" s="9"/>
      <c r="G19" s="10"/>
      <c r="H19" s="11"/>
    </row>
    <row r="20" spans="1:8" ht="22.05" customHeight="1" x14ac:dyDescent="0.3">
      <c r="A20" s="4">
        <v>17</v>
      </c>
      <c r="B20" s="15" t="s">
        <v>29</v>
      </c>
      <c r="C20" s="6" t="s">
        <v>189</v>
      </c>
      <c r="D20" s="7" t="s">
        <v>40</v>
      </c>
      <c r="E20" s="8"/>
      <c r="F20" s="9"/>
      <c r="G20" s="10"/>
      <c r="H20" s="11"/>
    </row>
    <row r="21" spans="1:8" ht="22.05" customHeight="1" x14ac:dyDescent="0.3">
      <c r="A21" s="12">
        <v>18</v>
      </c>
      <c r="B21" s="15" t="s">
        <v>29</v>
      </c>
      <c r="C21" s="13" t="s">
        <v>190</v>
      </c>
      <c r="D21" s="7" t="s">
        <v>40</v>
      </c>
      <c r="E21" s="8"/>
      <c r="F21" s="9"/>
      <c r="G21" s="10"/>
      <c r="H21" s="11"/>
    </row>
    <row r="22" spans="1:8" ht="22.05" customHeight="1" x14ac:dyDescent="0.3">
      <c r="A22" s="4">
        <v>19</v>
      </c>
      <c r="B22" s="15" t="s">
        <v>29</v>
      </c>
      <c r="C22" s="6" t="s">
        <v>191</v>
      </c>
      <c r="D22" s="7" t="s">
        <v>40</v>
      </c>
      <c r="E22" s="8"/>
      <c r="F22" s="9"/>
      <c r="G22" s="10"/>
      <c r="H22" s="11"/>
    </row>
    <row r="23" spans="1:8" ht="22.05" customHeight="1" x14ac:dyDescent="0.3">
      <c r="A23" s="12">
        <v>20</v>
      </c>
      <c r="B23" s="15" t="s">
        <v>29</v>
      </c>
      <c r="C23" s="13" t="s">
        <v>192</v>
      </c>
      <c r="D23" s="7" t="s">
        <v>40</v>
      </c>
      <c r="E23" s="8"/>
      <c r="F23" s="9"/>
      <c r="G23" s="10"/>
      <c r="H23" s="11"/>
    </row>
    <row r="24" spans="1:8" ht="22.05" customHeight="1" x14ac:dyDescent="0.3">
      <c r="A24" s="4">
        <v>21</v>
      </c>
      <c r="B24" s="15" t="s">
        <v>29</v>
      </c>
      <c r="C24" s="6" t="s">
        <v>193</v>
      </c>
      <c r="D24" s="7" t="s">
        <v>40</v>
      </c>
      <c r="E24" s="8"/>
      <c r="F24" s="9"/>
      <c r="G24" s="10"/>
      <c r="H24" s="11"/>
    </row>
    <row r="25" spans="1:8" ht="22.05" customHeight="1" x14ac:dyDescent="0.3">
      <c r="A25" s="12">
        <v>22</v>
      </c>
      <c r="B25" s="15" t="s">
        <v>29</v>
      </c>
      <c r="C25" s="13" t="s">
        <v>194</v>
      </c>
      <c r="D25" s="7" t="s">
        <v>40</v>
      </c>
      <c r="E25" s="8"/>
      <c r="F25" s="9"/>
      <c r="G25" s="10"/>
      <c r="H25" s="11"/>
    </row>
    <row r="26" spans="1:8" ht="22.05" customHeight="1" x14ac:dyDescent="0.3">
      <c r="A26" s="4">
        <v>23</v>
      </c>
      <c r="B26" s="15" t="s">
        <v>29</v>
      </c>
      <c r="C26" s="6" t="s">
        <v>195</v>
      </c>
      <c r="D26" s="7" t="s">
        <v>40</v>
      </c>
      <c r="E26" s="8"/>
      <c r="F26" s="9"/>
      <c r="G26" s="10"/>
      <c r="H26" s="11"/>
    </row>
    <row r="27" spans="1:8" ht="22.05" customHeight="1" x14ac:dyDescent="0.3">
      <c r="A27" s="12">
        <v>24</v>
      </c>
      <c r="B27" s="15" t="s">
        <v>29</v>
      </c>
      <c r="C27" s="13" t="s">
        <v>196</v>
      </c>
      <c r="D27" s="7" t="s">
        <v>40</v>
      </c>
      <c r="E27" s="8"/>
      <c r="F27" s="9"/>
      <c r="G27" s="10"/>
      <c r="H27" s="11"/>
    </row>
    <row r="28" spans="1:8" ht="22.05" customHeight="1" x14ac:dyDescent="0.3">
      <c r="A28" s="16">
        <v>25</v>
      </c>
      <c r="B28" s="17" t="s">
        <v>31</v>
      </c>
      <c r="C28" s="18" t="s">
        <v>197</v>
      </c>
      <c r="D28" s="19" t="s">
        <v>40</v>
      </c>
      <c r="E28" s="20"/>
      <c r="F28" s="21"/>
      <c r="G28" s="22"/>
      <c r="H28" s="23"/>
    </row>
    <row r="30" spans="1:8" x14ac:dyDescent="0.3">
      <c r="A30" s="102" t="s">
        <v>55</v>
      </c>
      <c r="B30" s="84"/>
      <c r="C30" s="84"/>
      <c r="D30" s="84"/>
      <c r="E30" s="84"/>
      <c r="F30" s="84"/>
      <c r="G30" s="84"/>
      <c r="H30" s="84"/>
    </row>
  </sheetData>
  <mergeCells count="3">
    <mergeCell ref="A2:H2"/>
    <mergeCell ref="A30:H30"/>
    <mergeCell ref="A1:H1"/>
  </mergeCells>
  <dataValidations count="1">
    <dataValidation type="list" allowBlank="1" sqref="D4:D28" xr:uid="{00000000-0002-0000-0300-000000000000}">
      <formula1>"Resolved,In Progress,At Risk,Gap Identified,Not Applicable,Under Review"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workbookViewId="0"/>
  </sheetViews>
  <sheetFormatPr defaultRowHeight="14.4" x14ac:dyDescent="0.3"/>
  <cols>
    <col min="1" max="1" width="5" customWidth="1"/>
    <col min="2" max="2" width="12" customWidth="1"/>
    <col min="3" max="3" width="65" customWidth="1"/>
    <col min="4" max="4" width="18" customWidth="1"/>
    <col min="5" max="5" width="20" customWidth="1"/>
    <col min="6" max="6" width="18" customWidth="1"/>
    <col min="7" max="7" width="16" customWidth="1"/>
    <col min="8" max="8" width="35" customWidth="1"/>
  </cols>
  <sheetData>
    <row r="1" spans="1:8" ht="40.049999999999997" customHeight="1" x14ac:dyDescent="0.3">
      <c r="A1" s="115" t="s">
        <v>198</v>
      </c>
      <c r="B1" s="84"/>
      <c r="C1" s="84"/>
      <c r="D1" s="84"/>
      <c r="E1" s="84"/>
      <c r="F1" s="84"/>
      <c r="G1" s="84"/>
      <c r="H1" s="84"/>
    </row>
    <row r="2" spans="1:8" ht="49.95" customHeight="1" x14ac:dyDescent="0.3">
      <c r="A2" s="114" t="s">
        <v>199</v>
      </c>
      <c r="B2" s="84"/>
      <c r="C2" s="84"/>
      <c r="D2" s="84"/>
      <c r="E2" s="84"/>
      <c r="F2" s="84"/>
      <c r="G2" s="84"/>
      <c r="H2" s="84"/>
    </row>
    <row r="3" spans="1:8" ht="34.950000000000003" customHeight="1" x14ac:dyDescent="0.3">
      <c r="A3" s="1" t="s">
        <v>141</v>
      </c>
      <c r="B3" s="2" t="s">
        <v>138</v>
      </c>
      <c r="C3" s="2" t="s">
        <v>142</v>
      </c>
      <c r="D3" s="2" t="s">
        <v>103</v>
      </c>
      <c r="E3" s="2" t="s">
        <v>143</v>
      </c>
      <c r="F3" s="2" t="s">
        <v>137</v>
      </c>
      <c r="G3" s="2" t="s">
        <v>144</v>
      </c>
      <c r="H3" s="3" t="s">
        <v>145</v>
      </c>
    </row>
    <row r="4" spans="1:8" ht="22.05" customHeight="1" x14ac:dyDescent="0.3">
      <c r="A4" s="4">
        <v>1</v>
      </c>
      <c r="B4" s="5" t="s">
        <v>25</v>
      </c>
      <c r="C4" s="6" t="s">
        <v>200</v>
      </c>
      <c r="D4" s="7" t="s">
        <v>40</v>
      </c>
      <c r="E4" s="8"/>
      <c r="F4" s="9"/>
      <c r="G4" s="10"/>
      <c r="H4" s="11"/>
    </row>
    <row r="5" spans="1:8" ht="22.05" customHeight="1" x14ac:dyDescent="0.3">
      <c r="A5" s="12">
        <v>2</v>
      </c>
      <c r="B5" s="5" t="s">
        <v>25</v>
      </c>
      <c r="C5" s="13" t="s">
        <v>201</v>
      </c>
      <c r="D5" s="7" t="s">
        <v>40</v>
      </c>
      <c r="E5" s="8"/>
      <c r="F5" s="9"/>
      <c r="G5" s="10"/>
      <c r="H5" s="11"/>
    </row>
    <row r="6" spans="1:8" ht="22.05" customHeight="1" x14ac:dyDescent="0.3">
      <c r="A6" s="4">
        <v>3</v>
      </c>
      <c r="B6" s="5" t="s">
        <v>25</v>
      </c>
      <c r="C6" s="6" t="s">
        <v>202</v>
      </c>
      <c r="D6" s="7" t="s">
        <v>40</v>
      </c>
      <c r="E6" s="8"/>
      <c r="F6" s="9"/>
      <c r="G6" s="10"/>
      <c r="H6" s="11"/>
    </row>
    <row r="7" spans="1:8" ht="22.05" customHeight="1" x14ac:dyDescent="0.3">
      <c r="A7" s="12">
        <v>4</v>
      </c>
      <c r="B7" s="5" t="s">
        <v>25</v>
      </c>
      <c r="C7" s="13" t="s">
        <v>203</v>
      </c>
      <c r="D7" s="7" t="s">
        <v>40</v>
      </c>
      <c r="E7" s="8"/>
      <c r="F7" s="9"/>
      <c r="G7" s="10"/>
      <c r="H7" s="11"/>
    </row>
    <row r="8" spans="1:8" ht="22.05" customHeight="1" x14ac:dyDescent="0.3">
      <c r="A8" s="4">
        <v>5</v>
      </c>
      <c r="B8" s="5" t="s">
        <v>25</v>
      </c>
      <c r="C8" s="6" t="s">
        <v>204</v>
      </c>
      <c r="D8" s="7" t="s">
        <v>40</v>
      </c>
      <c r="E8" s="8"/>
      <c r="F8" s="9"/>
      <c r="G8" s="10"/>
      <c r="H8" s="11"/>
    </row>
    <row r="9" spans="1:8" ht="22.05" customHeight="1" x14ac:dyDescent="0.3">
      <c r="A9" s="12">
        <v>6</v>
      </c>
      <c r="B9" s="14" t="s">
        <v>27</v>
      </c>
      <c r="C9" s="13" t="s">
        <v>205</v>
      </c>
      <c r="D9" s="7" t="s">
        <v>40</v>
      </c>
      <c r="E9" s="8"/>
      <c r="F9" s="9"/>
      <c r="G9" s="10"/>
      <c r="H9" s="11"/>
    </row>
    <row r="10" spans="1:8" ht="22.05" customHeight="1" x14ac:dyDescent="0.3">
      <c r="A10" s="4">
        <v>7</v>
      </c>
      <c r="B10" s="14" t="s">
        <v>27</v>
      </c>
      <c r="C10" s="6" t="s">
        <v>206</v>
      </c>
      <c r="D10" s="7" t="s">
        <v>40</v>
      </c>
      <c r="E10" s="8"/>
      <c r="F10" s="9"/>
      <c r="G10" s="10"/>
      <c r="H10" s="11"/>
    </row>
    <row r="11" spans="1:8" ht="22.05" customHeight="1" x14ac:dyDescent="0.3">
      <c r="A11" s="12">
        <v>8</v>
      </c>
      <c r="B11" s="14" t="s">
        <v>27</v>
      </c>
      <c r="C11" s="13" t="s">
        <v>207</v>
      </c>
      <c r="D11" s="7" t="s">
        <v>40</v>
      </c>
      <c r="E11" s="8"/>
      <c r="F11" s="9"/>
      <c r="G11" s="10"/>
      <c r="H11" s="11"/>
    </row>
    <row r="12" spans="1:8" ht="22.05" customHeight="1" x14ac:dyDescent="0.3">
      <c r="A12" s="4">
        <v>9</v>
      </c>
      <c r="B12" s="14" t="s">
        <v>27</v>
      </c>
      <c r="C12" s="6" t="s">
        <v>208</v>
      </c>
      <c r="D12" s="7" t="s">
        <v>40</v>
      </c>
      <c r="E12" s="8"/>
      <c r="F12" s="9"/>
      <c r="G12" s="10"/>
      <c r="H12" s="11"/>
    </row>
    <row r="13" spans="1:8" ht="22.05" customHeight="1" x14ac:dyDescent="0.3">
      <c r="A13" s="12">
        <v>10</v>
      </c>
      <c r="B13" s="14" t="s">
        <v>27</v>
      </c>
      <c r="C13" s="13" t="s">
        <v>209</v>
      </c>
      <c r="D13" s="7" t="s">
        <v>40</v>
      </c>
      <c r="E13" s="8"/>
      <c r="F13" s="9"/>
      <c r="G13" s="10"/>
      <c r="H13" s="11"/>
    </row>
    <row r="14" spans="1:8" ht="22.05" customHeight="1" x14ac:dyDescent="0.3">
      <c r="A14" s="4">
        <v>11</v>
      </c>
      <c r="B14" s="14" t="s">
        <v>27</v>
      </c>
      <c r="C14" s="6" t="s">
        <v>210</v>
      </c>
      <c r="D14" s="7" t="s">
        <v>40</v>
      </c>
      <c r="E14" s="8"/>
      <c r="F14" s="9"/>
      <c r="G14" s="10"/>
      <c r="H14" s="11"/>
    </row>
    <row r="15" spans="1:8" ht="22.05" customHeight="1" x14ac:dyDescent="0.3">
      <c r="A15" s="12">
        <v>12</v>
      </c>
      <c r="B15" s="14" t="s">
        <v>27</v>
      </c>
      <c r="C15" s="13" t="s">
        <v>211</v>
      </c>
      <c r="D15" s="7" t="s">
        <v>40</v>
      </c>
      <c r="E15" s="8"/>
      <c r="F15" s="9"/>
      <c r="G15" s="10"/>
      <c r="H15" s="11"/>
    </row>
    <row r="16" spans="1:8" ht="22.05" customHeight="1" x14ac:dyDescent="0.3">
      <c r="A16" s="4">
        <v>13</v>
      </c>
      <c r="B16" s="14" t="s">
        <v>27</v>
      </c>
      <c r="C16" s="6" t="s">
        <v>212</v>
      </c>
      <c r="D16" s="7" t="s">
        <v>40</v>
      </c>
      <c r="E16" s="8"/>
      <c r="F16" s="9"/>
      <c r="G16" s="10"/>
      <c r="H16" s="11"/>
    </row>
    <row r="17" spans="1:8" ht="22.05" customHeight="1" x14ac:dyDescent="0.3">
      <c r="A17" s="12">
        <v>14</v>
      </c>
      <c r="B17" s="14" t="s">
        <v>27</v>
      </c>
      <c r="C17" s="13" t="s">
        <v>213</v>
      </c>
      <c r="D17" s="7" t="s">
        <v>40</v>
      </c>
      <c r="E17" s="8"/>
      <c r="F17" s="9"/>
      <c r="G17" s="10"/>
      <c r="H17" s="11"/>
    </row>
    <row r="18" spans="1:8" ht="22.05" customHeight="1" x14ac:dyDescent="0.3">
      <c r="A18" s="4">
        <v>15</v>
      </c>
      <c r="B18" s="14" t="s">
        <v>27</v>
      </c>
      <c r="C18" s="6" t="s">
        <v>214</v>
      </c>
      <c r="D18" s="7" t="s">
        <v>40</v>
      </c>
      <c r="E18" s="8"/>
      <c r="F18" s="9"/>
      <c r="G18" s="10"/>
      <c r="H18" s="11"/>
    </row>
    <row r="19" spans="1:8" ht="22.05" customHeight="1" x14ac:dyDescent="0.3">
      <c r="A19" s="12">
        <v>16</v>
      </c>
      <c r="B19" s="15" t="s">
        <v>29</v>
      </c>
      <c r="C19" s="13" t="s">
        <v>215</v>
      </c>
      <c r="D19" s="7" t="s">
        <v>40</v>
      </c>
      <c r="E19" s="8"/>
      <c r="F19" s="9"/>
      <c r="G19" s="10"/>
      <c r="H19" s="11"/>
    </row>
    <row r="20" spans="1:8" ht="22.05" customHeight="1" x14ac:dyDescent="0.3">
      <c r="A20" s="4">
        <v>17</v>
      </c>
      <c r="B20" s="15" t="s">
        <v>29</v>
      </c>
      <c r="C20" s="6" t="s">
        <v>216</v>
      </c>
      <c r="D20" s="7" t="s">
        <v>40</v>
      </c>
      <c r="E20" s="8"/>
      <c r="F20" s="9"/>
      <c r="G20" s="10"/>
      <c r="H20" s="11"/>
    </row>
    <row r="21" spans="1:8" ht="22.05" customHeight="1" x14ac:dyDescent="0.3">
      <c r="A21" s="12">
        <v>18</v>
      </c>
      <c r="B21" s="15" t="s">
        <v>29</v>
      </c>
      <c r="C21" s="13" t="s">
        <v>217</v>
      </c>
      <c r="D21" s="7" t="s">
        <v>40</v>
      </c>
      <c r="E21" s="8"/>
      <c r="F21" s="9"/>
      <c r="G21" s="10"/>
      <c r="H21" s="11"/>
    </row>
    <row r="22" spans="1:8" ht="22.05" customHeight="1" x14ac:dyDescent="0.3">
      <c r="A22" s="4">
        <v>19</v>
      </c>
      <c r="B22" s="15" t="s">
        <v>29</v>
      </c>
      <c r="C22" s="6" t="s">
        <v>218</v>
      </c>
      <c r="D22" s="7" t="s">
        <v>40</v>
      </c>
      <c r="E22" s="8"/>
      <c r="F22" s="9"/>
      <c r="G22" s="10"/>
      <c r="H22" s="11"/>
    </row>
    <row r="23" spans="1:8" ht="22.05" customHeight="1" x14ac:dyDescent="0.3">
      <c r="A23" s="12">
        <v>20</v>
      </c>
      <c r="B23" s="15" t="s">
        <v>29</v>
      </c>
      <c r="C23" s="13" t="s">
        <v>219</v>
      </c>
      <c r="D23" s="7" t="s">
        <v>40</v>
      </c>
      <c r="E23" s="8"/>
      <c r="F23" s="9"/>
      <c r="G23" s="10"/>
      <c r="H23" s="11"/>
    </row>
    <row r="24" spans="1:8" ht="22.05" customHeight="1" x14ac:dyDescent="0.3">
      <c r="A24" s="4">
        <v>21</v>
      </c>
      <c r="B24" s="15" t="s">
        <v>29</v>
      </c>
      <c r="C24" s="6" t="s">
        <v>220</v>
      </c>
      <c r="D24" s="7" t="s">
        <v>40</v>
      </c>
      <c r="E24" s="8"/>
      <c r="F24" s="9"/>
      <c r="G24" s="10"/>
      <c r="H24" s="11"/>
    </row>
    <row r="25" spans="1:8" ht="22.05" customHeight="1" x14ac:dyDescent="0.3">
      <c r="A25" s="12">
        <v>22</v>
      </c>
      <c r="B25" s="15" t="s">
        <v>29</v>
      </c>
      <c r="C25" s="13" t="s">
        <v>221</v>
      </c>
      <c r="D25" s="7" t="s">
        <v>40</v>
      </c>
      <c r="E25" s="8"/>
      <c r="F25" s="9"/>
      <c r="G25" s="10"/>
      <c r="H25" s="11"/>
    </row>
    <row r="26" spans="1:8" ht="22.05" customHeight="1" x14ac:dyDescent="0.3">
      <c r="A26" s="4">
        <v>23</v>
      </c>
      <c r="B26" s="15" t="s">
        <v>29</v>
      </c>
      <c r="C26" s="6" t="s">
        <v>222</v>
      </c>
      <c r="D26" s="7" t="s">
        <v>40</v>
      </c>
      <c r="E26" s="8"/>
      <c r="F26" s="9"/>
      <c r="G26" s="10"/>
      <c r="H26" s="11"/>
    </row>
    <row r="27" spans="1:8" ht="22.05" customHeight="1" x14ac:dyDescent="0.3">
      <c r="A27" s="12">
        <v>24</v>
      </c>
      <c r="B27" s="15" t="s">
        <v>29</v>
      </c>
      <c r="C27" s="13" t="s">
        <v>223</v>
      </c>
      <c r="D27" s="7" t="s">
        <v>40</v>
      </c>
      <c r="E27" s="8"/>
      <c r="F27" s="9"/>
      <c r="G27" s="10"/>
      <c r="H27" s="11"/>
    </row>
    <row r="28" spans="1:8" ht="22.05" customHeight="1" x14ac:dyDescent="0.3">
      <c r="A28" s="16">
        <v>25</v>
      </c>
      <c r="B28" s="17" t="s">
        <v>31</v>
      </c>
      <c r="C28" s="18" t="s">
        <v>224</v>
      </c>
      <c r="D28" s="19" t="s">
        <v>40</v>
      </c>
      <c r="E28" s="20"/>
      <c r="F28" s="21"/>
      <c r="G28" s="22"/>
      <c r="H28" s="23"/>
    </row>
    <row r="30" spans="1:8" x14ac:dyDescent="0.3">
      <c r="A30" s="102" t="s">
        <v>55</v>
      </c>
      <c r="B30" s="84"/>
      <c r="C30" s="84"/>
      <c r="D30" s="84"/>
      <c r="E30" s="84"/>
      <c r="F30" s="84"/>
      <c r="G30" s="84"/>
      <c r="H30" s="84"/>
    </row>
  </sheetData>
  <mergeCells count="3">
    <mergeCell ref="A2:H2"/>
    <mergeCell ref="A30:H30"/>
    <mergeCell ref="A1:H1"/>
  </mergeCells>
  <dataValidations count="1">
    <dataValidation type="list" allowBlank="1" sqref="D4:D28" xr:uid="{00000000-0002-0000-0400-000000000000}">
      <formula1>"Resolved,In Progress,At Risk,Gap Identified,Not Applicable,Under Review"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workbookViewId="0"/>
  </sheetViews>
  <sheetFormatPr defaultRowHeight="14.4" x14ac:dyDescent="0.3"/>
  <cols>
    <col min="1" max="1" width="5" customWidth="1"/>
    <col min="2" max="2" width="12" customWidth="1"/>
    <col min="3" max="3" width="65" customWidth="1"/>
    <col min="4" max="4" width="18" customWidth="1"/>
    <col min="5" max="5" width="20" customWidth="1"/>
    <col min="6" max="6" width="18" customWidth="1"/>
    <col min="7" max="7" width="16" customWidth="1"/>
    <col min="8" max="8" width="35" customWidth="1"/>
  </cols>
  <sheetData>
    <row r="1" spans="1:8" ht="40.049999999999997" customHeight="1" x14ac:dyDescent="0.3">
      <c r="A1" s="115" t="s">
        <v>225</v>
      </c>
      <c r="B1" s="84"/>
      <c r="C1" s="84"/>
      <c r="D1" s="84"/>
      <c r="E1" s="84"/>
      <c r="F1" s="84"/>
      <c r="G1" s="84"/>
      <c r="H1" s="84"/>
    </row>
    <row r="2" spans="1:8" ht="49.95" customHeight="1" x14ac:dyDescent="0.3">
      <c r="A2" s="114" t="s">
        <v>226</v>
      </c>
      <c r="B2" s="84"/>
      <c r="C2" s="84"/>
      <c r="D2" s="84"/>
      <c r="E2" s="84"/>
      <c r="F2" s="84"/>
      <c r="G2" s="84"/>
      <c r="H2" s="84"/>
    </row>
    <row r="3" spans="1:8" ht="34.950000000000003" customHeight="1" x14ac:dyDescent="0.3">
      <c r="A3" s="1" t="s">
        <v>141</v>
      </c>
      <c r="B3" s="2" t="s">
        <v>138</v>
      </c>
      <c r="C3" s="2" t="s">
        <v>142</v>
      </c>
      <c r="D3" s="2" t="s">
        <v>103</v>
      </c>
      <c r="E3" s="2" t="s">
        <v>143</v>
      </c>
      <c r="F3" s="2" t="s">
        <v>137</v>
      </c>
      <c r="G3" s="2" t="s">
        <v>144</v>
      </c>
      <c r="H3" s="3" t="s">
        <v>145</v>
      </c>
    </row>
    <row r="4" spans="1:8" ht="22.05" customHeight="1" x14ac:dyDescent="0.3">
      <c r="A4" s="4">
        <v>1</v>
      </c>
      <c r="B4" s="5" t="s">
        <v>25</v>
      </c>
      <c r="C4" s="6" t="s">
        <v>227</v>
      </c>
      <c r="D4" s="7" t="s">
        <v>40</v>
      </c>
      <c r="E4" s="8"/>
      <c r="F4" s="9"/>
      <c r="G4" s="10"/>
      <c r="H4" s="11"/>
    </row>
    <row r="5" spans="1:8" ht="22.05" customHeight="1" x14ac:dyDescent="0.3">
      <c r="A5" s="12">
        <v>2</v>
      </c>
      <c r="B5" s="5" t="s">
        <v>25</v>
      </c>
      <c r="C5" s="13" t="s">
        <v>228</v>
      </c>
      <c r="D5" s="7" t="s">
        <v>40</v>
      </c>
      <c r="E5" s="8"/>
      <c r="F5" s="9"/>
      <c r="G5" s="10"/>
      <c r="H5" s="11"/>
    </row>
    <row r="6" spans="1:8" ht="22.05" customHeight="1" x14ac:dyDescent="0.3">
      <c r="A6" s="4">
        <v>3</v>
      </c>
      <c r="B6" s="5" t="s">
        <v>25</v>
      </c>
      <c r="C6" s="6" t="s">
        <v>229</v>
      </c>
      <c r="D6" s="7" t="s">
        <v>40</v>
      </c>
      <c r="E6" s="8"/>
      <c r="F6" s="9"/>
      <c r="G6" s="10"/>
      <c r="H6" s="11"/>
    </row>
    <row r="7" spans="1:8" ht="22.05" customHeight="1" x14ac:dyDescent="0.3">
      <c r="A7" s="12">
        <v>4</v>
      </c>
      <c r="B7" s="5" t="s">
        <v>25</v>
      </c>
      <c r="C7" s="13" t="s">
        <v>230</v>
      </c>
      <c r="D7" s="7" t="s">
        <v>40</v>
      </c>
      <c r="E7" s="8"/>
      <c r="F7" s="9"/>
      <c r="G7" s="10"/>
      <c r="H7" s="11"/>
    </row>
    <row r="8" spans="1:8" ht="22.05" customHeight="1" x14ac:dyDescent="0.3">
      <c r="A8" s="4">
        <v>5</v>
      </c>
      <c r="B8" s="5" t="s">
        <v>25</v>
      </c>
      <c r="C8" s="6" t="s">
        <v>231</v>
      </c>
      <c r="D8" s="7" t="s">
        <v>40</v>
      </c>
      <c r="E8" s="8"/>
      <c r="F8" s="9"/>
      <c r="G8" s="10"/>
      <c r="H8" s="11"/>
    </row>
    <row r="9" spans="1:8" ht="22.05" customHeight="1" x14ac:dyDescent="0.3">
      <c r="A9" s="12">
        <v>6</v>
      </c>
      <c r="B9" s="14" t="s">
        <v>27</v>
      </c>
      <c r="C9" s="13" t="s">
        <v>232</v>
      </c>
      <c r="D9" s="7" t="s">
        <v>40</v>
      </c>
      <c r="E9" s="8"/>
      <c r="F9" s="9"/>
      <c r="G9" s="10"/>
      <c r="H9" s="11"/>
    </row>
    <row r="10" spans="1:8" ht="22.05" customHeight="1" x14ac:dyDescent="0.3">
      <c r="A10" s="4">
        <v>7</v>
      </c>
      <c r="B10" s="14" t="s">
        <v>27</v>
      </c>
      <c r="C10" s="6" t="s">
        <v>233</v>
      </c>
      <c r="D10" s="7" t="s">
        <v>40</v>
      </c>
      <c r="E10" s="8"/>
      <c r="F10" s="9"/>
      <c r="G10" s="10"/>
      <c r="H10" s="11"/>
    </row>
    <row r="11" spans="1:8" ht="22.05" customHeight="1" x14ac:dyDescent="0.3">
      <c r="A11" s="12">
        <v>8</v>
      </c>
      <c r="B11" s="14" t="s">
        <v>27</v>
      </c>
      <c r="C11" s="13" t="s">
        <v>234</v>
      </c>
      <c r="D11" s="7" t="s">
        <v>40</v>
      </c>
      <c r="E11" s="8"/>
      <c r="F11" s="9"/>
      <c r="G11" s="10"/>
      <c r="H11" s="11"/>
    </row>
    <row r="12" spans="1:8" ht="22.05" customHeight="1" x14ac:dyDescent="0.3">
      <c r="A12" s="4">
        <v>9</v>
      </c>
      <c r="B12" s="14" t="s">
        <v>27</v>
      </c>
      <c r="C12" s="6" t="s">
        <v>235</v>
      </c>
      <c r="D12" s="7" t="s">
        <v>40</v>
      </c>
      <c r="E12" s="8"/>
      <c r="F12" s="9"/>
      <c r="G12" s="10"/>
      <c r="H12" s="11"/>
    </row>
    <row r="13" spans="1:8" ht="22.05" customHeight="1" x14ac:dyDescent="0.3">
      <c r="A13" s="12">
        <v>10</v>
      </c>
      <c r="B13" s="14" t="s">
        <v>27</v>
      </c>
      <c r="C13" s="13" t="s">
        <v>236</v>
      </c>
      <c r="D13" s="7" t="s">
        <v>40</v>
      </c>
      <c r="E13" s="8"/>
      <c r="F13" s="9"/>
      <c r="G13" s="10"/>
      <c r="H13" s="11"/>
    </row>
    <row r="14" spans="1:8" ht="22.05" customHeight="1" x14ac:dyDescent="0.3">
      <c r="A14" s="4">
        <v>11</v>
      </c>
      <c r="B14" s="14" t="s">
        <v>27</v>
      </c>
      <c r="C14" s="6" t="s">
        <v>237</v>
      </c>
      <c r="D14" s="7" t="s">
        <v>40</v>
      </c>
      <c r="E14" s="8"/>
      <c r="F14" s="9"/>
      <c r="G14" s="10"/>
      <c r="H14" s="11"/>
    </row>
    <row r="15" spans="1:8" ht="22.05" customHeight="1" x14ac:dyDescent="0.3">
      <c r="A15" s="12">
        <v>12</v>
      </c>
      <c r="B15" s="14" t="s">
        <v>27</v>
      </c>
      <c r="C15" s="13" t="s">
        <v>238</v>
      </c>
      <c r="D15" s="7" t="s">
        <v>40</v>
      </c>
      <c r="E15" s="8"/>
      <c r="F15" s="9"/>
      <c r="G15" s="10"/>
      <c r="H15" s="11"/>
    </row>
    <row r="16" spans="1:8" ht="22.05" customHeight="1" x14ac:dyDescent="0.3">
      <c r="A16" s="4">
        <v>13</v>
      </c>
      <c r="B16" s="14" t="s">
        <v>27</v>
      </c>
      <c r="C16" s="6" t="s">
        <v>239</v>
      </c>
      <c r="D16" s="7" t="s">
        <v>40</v>
      </c>
      <c r="E16" s="8"/>
      <c r="F16" s="9"/>
      <c r="G16" s="10"/>
      <c r="H16" s="11"/>
    </row>
    <row r="17" spans="1:8" ht="22.05" customHeight="1" x14ac:dyDescent="0.3">
      <c r="A17" s="12">
        <v>14</v>
      </c>
      <c r="B17" s="14" t="s">
        <v>27</v>
      </c>
      <c r="C17" s="13" t="s">
        <v>240</v>
      </c>
      <c r="D17" s="7" t="s">
        <v>40</v>
      </c>
      <c r="E17" s="8"/>
      <c r="F17" s="9"/>
      <c r="G17" s="10"/>
      <c r="H17" s="11"/>
    </row>
    <row r="18" spans="1:8" ht="22.05" customHeight="1" x14ac:dyDescent="0.3">
      <c r="A18" s="4">
        <v>15</v>
      </c>
      <c r="B18" s="14" t="s">
        <v>27</v>
      </c>
      <c r="C18" s="6" t="s">
        <v>241</v>
      </c>
      <c r="D18" s="7" t="s">
        <v>40</v>
      </c>
      <c r="E18" s="8"/>
      <c r="F18" s="9"/>
      <c r="G18" s="10"/>
      <c r="H18" s="11"/>
    </row>
    <row r="19" spans="1:8" ht="22.05" customHeight="1" x14ac:dyDescent="0.3">
      <c r="A19" s="12">
        <v>16</v>
      </c>
      <c r="B19" s="15" t="s">
        <v>29</v>
      </c>
      <c r="C19" s="13" t="s">
        <v>242</v>
      </c>
      <c r="D19" s="7" t="s">
        <v>40</v>
      </c>
      <c r="E19" s="8"/>
      <c r="F19" s="9"/>
      <c r="G19" s="10"/>
      <c r="H19" s="11"/>
    </row>
    <row r="20" spans="1:8" ht="22.05" customHeight="1" x14ac:dyDescent="0.3">
      <c r="A20" s="4">
        <v>17</v>
      </c>
      <c r="B20" s="15" t="s">
        <v>29</v>
      </c>
      <c r="C20" s="6" t="s">
        <v>243</v>
      </c>
      <c r="D20" s="7" t="s">
        <v>40</v>
      </c>
      <c r="E20" s="8"/>
      <c r="F20" s="9"/>
      <c r="G20" s="10"/>
      <c r="H20" s="11"/>
    </row>
    <row r="21" spans="1:8" ht="22.05" customHeight="1" x14ac:dyDescent="0.3">
      <c r="A21" s="12">
        <v>18</v>
      </c>
      <c r="B21" s="15" t="s">
        <v>29</v>
      </c>
      <c r="C21" s="13" t="s">
        <v>244</v>
      </c>
      <c r="D21" s="7" t="s">
        <v>40</v>
      </c>
      <c r="E21" s="8"/>
      <c r="F21" s="9"/>
      <c r="G21" s="10"/>
      <c r="H21" s="11"/>
    </row>
    <row r="22" spans="1:8" ht="22.05" customHeight="1" x14ac:dyDescent="0.3">
      <c r="A22" s="4">
        <v>19</v>
      </c>
      <c r="B22" s="15" t="s">
        <v>29</v>
      </c>
      <c r="C22" s="6" t="s">
        <v>245</v>
      </c>
      <c r="D22" s="7" t="s">
        <v>40</v>
      </c>
      <c r="E22" s="8"/>
      <c r="F22" s="9"/>
      <c r="G22" s="10"/>
      <c r="H22" s="11"/>
    </row>
    <row r="23" spans="1:8" ht="22.05" customHeight="1" x14ac:dyDescent="0.3">
      <c r="A23" s="12">
        <v>20</v>
      </c>
      <c r="B23" s="15" t="s">
        <v>29</v>
      </c>
      <c r="C23" s="13" t="s">
        <v>246</v>
      </c>
      <c r="D23" s="7" t="s">
        <v>40</v>
      </c>
      <c r="E23" s="8"/>
      <c r="F23" s="9"/>
      <c r="G23" s="10"/>
      <c r="H23" s="11"/>
    </row>
    <row r="24" spans="1:8" ht="22.05" customHeight="1" x14ac:dyDescent="0.3">
      <c r="A24" s="4">
        <v>21</v>
      </c>
      <c r="B24" s="15" t="s">
        <v>29</v>
      </c>
      <c r="C24" s="6" t="s">
        <v>247</v>
      </c>
      <c r="D24" s="7" t="s">
        <v>40</v>
      </c>
      <c r="E24" s="8"/>
      <c r="F24" s="9"/>
      <c r="G24" s="10"/>
      <c r="H24" s="11"/>
    </row>
    <row r="25" spans="1:8" ht="22.05" customHeight="1" x14ac:dyDescent="0.3">
      <c r="A25" s="12">
        <v>22</v>
      </c>
      <c r="B25" s="15" t="s">
        <v>29</v>
      </c>
      <c r="C25" s="13" t="s">
        <v>248</v>
      </c>
      <c r="D25" s="7" t="s">
        <v>40</v>
      </c>
      <c r="E25" s="8"/>
      <c r="F25" s="9"/>
      <c r="G25" s="10"/>
      <c r="H25" s="11"/>
    </row>
    <row r="26" spans="1:8" ht="22.05" customHeight="1" x14ac:dyDescent="0.3">
      <c r="A26" s="4">
        <v>23</v>
      </c>
      <c r="B26" s="15" t="s">
        <v>29</v>
      </c>
      <c r="C26" s="6" t="s">
        <v>249</v>
      </c>
      <c r="D26" s="7" t="s">
        <v>40</v>
      </c>
      <c r="E26" s="8"/>
      <c r="F26" s="9"/>
      <c r="G26" s="10"/>
      <c r="H26" s="11"/>
    </row>
    <row r="27" spans="1:8" ht="22.05" customHeight="1" x14ac:dyDescent="0.3">
      <c r="A27" s="12">
        <v>24</v>
      </c>
      <c r="B27" s="15" t="s">
        <v>29</v>
      </c>
      <c r="C27" s="13" t="s">
        <v>250</v>
      </c>
      <c r="D27" s="7" t="s">
        <v>40</v>
      </c>
      <c r="E27" s="8"/>
      <c r="F27" s="9"/>
      <c r="G27" s="10"/>
      <c r="H27" s="11"/>
    </row>
    <row r="28" spans="1:8" ht="22.05" customHeight="1" x14ac:dyDescent="0.3">
      <c r="A28" s="16">
        <v>25</v>
      </c>
      <c r="B28" s="17" t="s">
        <v>31</v>
      </c>
      <c r="C28" s="18" t="s">
        <v>251</v>
      </c>
      <c r="D28" s="19" t="s">
        <v>40</v>
      </c>
      <c r="E28" s="20"/>
      <c r="F28" s="21"/>
      <c r="G28" s="22"/>
      <c r="H28" s="23"/>
    </row>
    <row r="30" spans="1:8" x14ac:dyDescent="0.3">
      <c r="A30" s="102" t="s">
        <v>55</v>
      </c>
      <c r="B30" s="84"/>
      <c r="C30" s="84"/>
      <c r="D30" s="84"/>
      <c r="E30" s="84"/>
      <c r="F30" s="84"/>
      <c r="G30" s="84"/>
      <c r="H30" s="84"/>
    </row>
  </sheetData>
  <mergeCells count="3">
    <mergeCell ref="A2:H2"/>
    <mergeCell ref="A30:H30"/>
    <mergeCell ref="A1:H1"/>
  </mergeCells>
  <dataValidations count="1">
    <dataValidation type="list" allowBlank="1" sqref="D4:D28" xr:uid="{00000000-0002-0000-0500-000000000000}">
      <formula1>"Resolved,In Progress,At Risk,Gap Identified,Not Applicable,Under Review"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0"/>
  <sheetViews>
    <sheetView workbookViewId="0"/>
  </sheetViews>
  <sheetFormatPr defaultRowHeight="14.4" x14ac:dyDescent="0.3"/>
  <cols>
    <col min="1" max="1" width="5" customWidth="1"/>
    <col min="2" max="2" width="12" customWidth="1"/>
    <col min="3" max="3" width="65" customWidth="1"/>
    <col min="4" max="4" width="18" customWidth="1"/>
    <col min="5" max="5" width="20" customWidth="1"/>
    <col min="6" max="6" width="18" customWidth="1"/>
    <col min="7" max="7" width="16" customWidth="1"/>
    <col min="8" max="8" width="35" customWidth="1"/>
  </cols>
  <sheetData>
    <row r="1" spans="1:8" ht="40.049999999999997" customHeight="1" x14ac:dyDescent="0.3">
      <c r="A1" s="115" t="s">
        <v>252</v>
      </c>
      <c r="B1" s="84"/>
      <c r="C1" s="84"/>
      <c r="D1" s="84"/>
      <c r="E1" s="84"/>
      <c r="F1" s="84"/>
      <c r="G1" s="84"/>
      <c r="H1" s="84"/>
    </row>
    <row r="2" spans="1:8" ht="49.95" customHeight="1" x14ac:dyDescent="0.3">
      <c r="A2" s="114" t="s">
        <v>253</v>
      </c>
      <c r="B2" s="84"/>
      <c r="C2" s="84"/>
      <c r="D2" s="84"/>
      <c r="E2" s="84"/>
      <c r="F2" s="84"/>
      <c r="G2" s="84"/>
      <c r="H2" s="84"/>
    </row>
    <row r="3" spans="1:8" ht="34.950000000000003" customHeight="1" x14ac:dyDescent="0.3">
      <c r="A3" s="1" t="s">
        <v>141</v>
      </c>
      <c r="B3" s="2" t="s">
        <v>138</v>
      </c>
      <c r="C3" s="2" t="s">
        <v>142</v>
      </c>
      <c r="D3" s="2" t="s">
        <v>103</v>
      </c>
      <c r="E3" s="2" t="s">
        <v>143</v>
      </c>
      <c r="F3" s="2" t="s">
        <v>137</v>
      </c>
      <c r="G3" s="2" t="s">
        <v>144</v>
      </c>
      <c r="H3" s="3" t="s">
        <v>145</v>
      </c>
    </row>
    <row r="4" spans="1:8" ht="22.05" customHeight="1" x14ac:dyDescent="0.3">
      <c r="A4" s="4">
        <v>1</v>
      </c>
      <c r="B4" s="5" t="s">
        <v>25</v>
      </c>
      <c r="C4" s="6" t="s">
        <v>254</v>
      </c>
      <c r="D4" s="7" t="s">
        <v>40</v>
      </c>
      <c r="E4" s="8"/>
      <c r="F4" s="9"/>
      <c r="G4" s="10"/>
      <c r="H4" s="11"/>
    </row>
    <row r="5" spans="1:8" ht="22.05" customHeight="1" x14ac:dyDescent="0.3">
      <c r="A5" s="12">
        <v>2</v>
      </c>
      <c r="B5" s="5" t="s">
        <v>25</v>
      </c>
      <c r="C5" s="13" t="s">
        <v>255</v>
      </c>
      <c r="D5" s="7" t="s">
        <v>40</v>
      </c>
      <c r="E5" s="8"/>
      <c r="F5" s="9"/>
      <c r="G5" s="10"/>
      <c r="H5" s="11"/>
    </row>
    <row r="6" spans="1:8" ht="22.05" customHeight="1" x14ac:dyDescent="0.3">
      <c r="A6" s="4">
        <v>3</v>
      </c>
      <c r="B6" s="5" t="s">
        <v>25</v>
      </c>
      <c r="C6" s="6" t="s">
        <v>256</v>
      </c>
      <c r="D6" s="7" t="s">
        <v>40</v>
      </c>
      <c r="E6" s="8"/>
      <c r="F6" s="9"/>
      <c r="G6" s="10"/>
      <c r="H6" s="11"/>
    </row>
    <row r="7" spans="1:8" ht="22.05" customHeight="1" x14ac:dyDescent="0.3">
      <c r="A7" s="12">
        <v>4</v>
      </c>
      <c r="B7" s="5" t="s">
        <v>25</v>
      </c>
      <c r="C7" s="13" t="s">
        <v>257</v>
      </c>
      <c r="D7" s="7" t="s">
        <v>40</v>
      </c>
      <c r="E7" s="8"/>
      <c r="F7" s="9"/>
      <c r="G7" s="10"/>
      <c r="H7" s="11"/>
    </row>
    <row r="8" spans="1:8" ht="22.05" customHeight="1" x14ac:dyDescent="0.3">
      <c r="A8" s="4">
        <v>5</v>
      </c>
      <c r="B8" s="5" t="s">
        <v>25</v>
      </c>
      <c r="C8" s="6" t="s">
        <v>258</v>
      </c>
      <c r="D8" s="7" t="s">
        <v>40</v>
      </c>
      <c r="E8" s="8"/>
      <c r="F8" s="9"/>
      <c r="G8" s="10"/>
      <c r="H8" s="11"/>
    </row>
    <row r="9" spans="1:8" ht="22.05" customHeight="1" x14ac:dyDescent="0.3">
      <c r="A9" s="12">
        <v>6</v>
      </c>
      <c r="B9" s="14" t="s">
        <v>27</v>
      </c>
      <c r="C9" s="13" t="s">
        <v>259</v>
      </c>
      <c r="D9" s="7" t="s">
        <v>40</v>
      </c>
      <c r="E9" s="8"/>
      <c r="F9" s="9"/>
      <c r="G9" s="10"/>
      <c r="H9" s="11"/>
    </row>
    <row r="10" spans="1:8" ht="22.05" customHeight="1" x14ac:dyDescent="0.3">
      <c r="A10" s="4">
        <v>7</v>
      </c>
      <c r="B10" s="14" t="s">
        <v>27</v>
      </c>
      <c r="C10" s="6" t="s">
        <v>260</v>
      </c>
      <c r="D10" s="7" t="s">
        <v>40</v>
      </c>
      <c r="E10" s="8"/>
      <c r="F10" s="9"/>
      <c r="G10" s="10"/>
      <c r="H10" s="11"/>
    </row>
    <row r="11" spans="1:8" ht="22.05" customHeight="1" x14ac:dyDescent="0.3">
      <c r="A11" s="12">
        <v>8</v>
      </c>
      <c r="B11" s="14" t="s">
        <v>27</v>
      </c>
      <c r="C11" s="13" t="s">
        <v>261</v>
      </c>
      <c r="D11" s="7" t="s">
        <v>40</v>
      </c>
      <c r="E11" s="8"/>
      <c r="F11" s="9"/>
      <c r="G11" s="10"/>
      <c r="H11" s="11"/>
    </row>
    <row r="12" spans="1:8" ht="22.05" customHeight="1" x14ac:dyDescent="0.3">
      <c r="A12" s="4">
        <v>9</v>
      </c>
      <c r="B12" s="14" t="s">
        <v>27</v>
      </c>
      <c r="C12" s="6" t="s">
        <v>262</v>
      </c>
      <c r="D12" s="7" t="s">
        <v>40</v>
      </c>
      <c r="E12" s="8"/>
      <c r="F12" s="9"/>
      <c r="G12" s="10"/>
      <c r="H12" s="11"/>
    </row>
    <row r="13" spans="1:8" ht="22.05" customHeight="1" x14ac:dyDescent="0.3">
      <c r="A13" s="12">
        <v>10</v>
      </c>
      <c r="B13" s="14" t="s">
        <v>27</v>
      </c>
      <c r="C13" s="13" t="s">
        <v>263</v>
      </c>
      <c r="D13" s="7" t="s">
        <v>40</v>
      </c>
      <c r="E13" s="8"/>
      <c r="F13" s="9"/>
      <c r="G13" s="10"/>
      <c r="H13" s="11"/>
    </row>
    <row r="14" spans="1:8" ht="22.05" customHeight="1" x14ac:dyDescent="0.3">
      <c r="A14" s="4">
        <v>11</v>
      </c>
      <c r="B14" s="14" t="s">
        <v>27</v>
      </c>
      <c r="C14" s="6" t="s">
        <v>264</v>
      </c>
      <c r="D14" s="7" t="s">
        <v>40</v>
      </c>
      <c r="E14" s="8"/>
      <c r="F14" s="9"/>
      <c r="G14" s="10"/>
      <c r="H14" s="11"/>
    </row>
    <row r="15" spans="1:8" ht="22.05" customHeight="1" x14ac:dyDescent="0.3">
      <c r="A15" s="12">
        <v>12</v>
      </c>
      <c r="B15" s="14" t="s">
        <v>27</v>
      </c>
      <c r="C15" s="13" t="s">
        <v>265</v>
      </c>
      <c r="D15" s="7" t="s">
        <v>40</v>
      </c>
      <c r="E15" s="8"/>
      <c r="F15" s="9"/>
      <c r="G15" s="10"/>
      <c r="H15" s="11"/>
    </row>
    <row r="16" spans="1:8" ht="22.05" customHeight="1" x14ac:dyDescent="0.3">
      <c r="A16" s="4">
        <v>13</v>
      </c>
      <c r="B16" s="14" t="s">
        <v>27</v>
      </c>
      <c r="C16" s="6" t="s">
        <v>266</v>
      </c>
      <c r="D16" s="7" t="s">
        <v>40</v>
      </c>
      <c r="E16" s="8"/>
      <c r="F16" s="9"/>
      <c r="G16" s="10"/>
      <c r="H16" s="11"/>
    </row>
    <row r="17" spans="1:8" ht="22.05" customHeight="1" x14ac:dyDescent="0.3">
      <c r="A17" s="12">
        <v>14</v>
      </c>
      <c r="B17" s="14" t="s">
        <v>27</v>
      </c>
      <c r="C17" s="13" t="s">
        <v>267</v>
      </c>
      <c r="D17" s="7" t="s">
        <v>40</v>
      </c>
      <c r="E17" s="8"/>
      <c r="F17" s="9"/>
      <c r="G17" s="10"/>
      <c r="H17" s="11"/>
    </row>
    <row r="18" spans="1:8" ht="22.05" customHeight="1" x14ac:dyDescent="0.3">
      <c r="A18" s="4">
        <v>15</v>
      </c>
      <c r="B18" s="14" t="s">
        <v>27</v>
      </c>
      <c r="C18" s="6" t="s">
        <v>268</v>
      </c>
      <c r="D18" s="7" t="s">
        <v>40</v>
      </c>
      <c r="E18" s="8"/>
      <c r="F18" s="9"/>
      <c r="G18" s="10"/>
      <c r="H18" s="11"/>
    </row>
    <row r="19" spans="1:8" ht="22.05" customHeight="1" x14ac:dyDescent="0.3">
      <c r="A19" s="12">
        <v>16</v>
      </c>
      <c r="B19" s="15" t="s">
        <v>29</v>
      </c>
      <c r="C19" s="13" t="s">
        <v>269</v>
      </c>
      <c r="D19" s="7" t="s">
        <v>40</v>
      </c>
      <c r="E19" s="8"/>
      <c r="F19" s="9"/>
      <c r="G19" s="10"/>
      <c r="H19" s="11"/>
    </row>
    <row r="20" spans="1:8" ht="22.05" customHeight="1" x14ac:dyDescent="0.3">
      <c r="A20" s="4">
        <v>17</v>
      </c>
      <c r="B20" s="15" t="s">
        <v>29</v>
      </c>
      <c r="C20" s="6" t="s">
        <v>270</v>
      </c>
      <c r="D20" s="7" t="s">
        <v>40</v>
      </c>
      <c r="E20" s="8"/>
      <c r="F20" s="9"/>
      <c r="G20" s="10"/>
      <c r="H20" s="11"/>
    </row>
    <row r="21" spans="1:8" ht="22.05" customHeight="1" x14ac:dyDescent="0.3">
      <c r="A21" s="12">
        <v>18</v>
      </c>
      <c r="B21" s="15" t="s">
        <v>29</v>
      </c>
      <c r="C21" s="13" t="s">
        <v>271</v>
      </c>
      <c r="D21" s="7" t="s">
        <v>40</v>
      </c>
      <c r="E21" s="8"/>
      <c r="F21" s="9"/>
      <c r="G21" s="10"/>
      <c r="H21" s="11"/>
    </row>
    <row r="22" spans="1:8" ht="22.05" customHeight="1" x14ac:dyDescent="0.3">
      <c r="A22" s="4">
        <v>19</v>
      </c>
      <c r="B22" s="15" t="s">
        <v>29</v>
      </c>
      <c r="C22" s="6" t="s">
        <v>272</v>
      </c>
      <c r="D22" s="7" t="s">
        <v>40</v>
      </c>
      <c r="E22" s="8"/>
      <c r="F22" s="9"/>
      <c r="G22" s="10"/>
      <c r="H22" s="11"/>
    </row>
    <row r="23" spans="1:8" ht="22.05" customHeight="1" x14ac:dyDescent="0.3">
      <c r="A23" s="12">
        <v>20</v>
      </c>
      <c r="B23" s="15" t="s">
        <v>29</v>
      </c>
      <c r="C23" s="13" t="s">
        <v>273</v>
      </c>
      <c r="D23" s="7" t="s">
        <v>40</v>
      </c>
      <c r="E23" s="8"/>
      <c r="F23" s="9"/>
      <c r="G23" s="10"/>
      <c r="H23" s="11"/>
    </row>
    <row r="24" spans="1:8" ht="22.05" customHeight="1" x14ac:dyDescent="0.3">
      <c r="A24" s="4">
        <v>21</v>
      </c>
      <c r="B24" s="15" t="s">
        <v>29</v>
      </c>
      <c r="C24" s="6" t="s">
        <v>274</v>
      </c>
      <c r="D24" s="7" t="s">
        <v>40</v>
      </c>
      <c r="E24" s="8"/>
      <c r="F24" s="9"/>
      <c r="G24" s="10"/>
      <c r="H24" s="11"/>
    </row>
    <row r="25" spans="1:8" ht="22.05" customHeight="1" x14ac:dyDescent="0.3">
      <c r="A25" s="12">
        <v>22</v>
      </c>
      <c r="B25" s="15" t="s">
        <v>29</v>
      </c>
      <c r="C25" s="13" t="s">
        <v>275</v>
      </c>
      <c r="D25" s="7" t="s">
        <v>40</v>
      </c>
      <c r="E25" s="8"/>
      <c r="F25" s="9"/>
      <c r="G25" s="10"/>
      <c r="H25" s="11"/>
    </row>
    <row r="26" spans="1:8" ht="22.05" customHeight="1" x14ac:dyDescent="0.3">
      <c r="A26" s="4">
        <v>23</v>
      </c>
      <c r="B26" s="15" t="s">
        <v>29</v>
      </c>
      <c r="C26" s="6" t="s">
        <v>276</v>
      </c>
      <c r="D26" s="7" t="s">
        <v>40</v>
      </c>
      <c r="E26" s="8"/>
      <c r="F26" s="9"/>
      <c r="G26" s="10"/>
      <c r="H26" s="11"/>
    </row>
    <row r="27" spans="1:8" ht="22.05" customHeight="1" x14ac:dyDescent="0.3">
      <c r="A27" s="12">
        <v>24</v>
      </c>
      <c r="B27" s="15" t="s">
        <v>29</v>
      </c>
      <c r="C27" s="13" t="s">
        <v>277</v>
      </c>
      <c r="D27" s="7" t="s">
        <v>40</v>
      </c>
      <c r="E27" s="8"/>
      <c r="F27" s="9"/>
      <c r="G27" s="10"/>
      <c r="H27" s="11"/>
    </row>
    <row r="28" spans="1:8" ht="22.05" customHeight="1" x14ac:dyDescent="0.3">
      <c r="A28" s="16">
        <v>25</v>
      </c>
      <c r="B28" s="17" t="s">
        <v>31</v>
      </c>
      <c r="C28" s="18" t="s">
        <v>278</v>
      </c>
      <c r="D28" s="19" t="s">
        <v>40</v>
      </c>
      <c r="E28" s="20"/>
      <c r="F28" s="21"/>
      <c r="G28" s="22"/>
      <c r="H28" s="23"/>
    </row>
    <row r="30" spans="1:8" x14ac:dyDescent="0.3">
      <c r="A30" s="102" t="s">
        <v>55</v>
      </c>
      <c r="B30" s="84"/>
      <c r="C30" s="84"/>
      <c r="D30" s="84"/>
      <c r="E30" s="84"/>
      <c r="F30" s="84"/>
      <c r="G30" s="84"/>
      <c r="H30" s="84"/>
    </row>
  </sheetData>
  <mergeCells count="3">
    <mergeCell ref="A2:H2"/>
    <mergeCell ref="A30:H30"/>
    <mergeCell ref="A1:H1"/>
  </mergeCells>
  <dataValidations count="1">
    <dataValidation type="list" allowBlank="1" sqref="D4:D28" xr:uid="{00000000-0002-0000-0600-000000000000}">
      <formula1>"Resolved,In Progress,At Risk,Gap Identified,Not Applicable,Under Review"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0"/>
  <sheetViews>
    <sheetView workbookViewId="0"/>
  </sheetViews>
  <sheetFormatPr defaultRowHeight="14.4" x14ac:dyDescent="0.3"/>
  <cols>
    <col min="1" max="1" width="5" customWidth="1"/>
    <col min="2" max="2" width="12" customWidth="1"/>
    <col min="3" max="3" width="65" customWidth="1"/>
    <col min="4" max="4" width="18" customWidth="1"/>
    <col min="5" max="5" width="20" customWidth="1"/>
    <col min="6" max="6" width="18" customWidth="1"/>
    <col min="7" max="7" width="16" customWidth="1"/>
    <col min="8" max="8" width="35" customWidth="1"/>
  </cols>
  <sheetData>
    <row r="1" spans="1:8" ht="40.049999999999997" customHeight="1" x14ac:dyDescent="0.3">
      <c r="A1" s="115" t="s">
        <v>279</v>
      </c>
      <c r="B1" s="84"/>
      <c r="C1" s="84"/>
      <c r="D1" s="84"/>
      <c r="E1" s="84"/>
      <c r="F1" s="84"/>
      <c r="G1" s="84"/>
      <c r="H1" s="84"/>
    </row>
    <row r="2" spans="1:8" ht="49.95" customHeight="1" x14ac:dyDescent="0.3">
      <c r="A2" s="114" t="s">
        <v>280</v>
      </c>
      <c r="B2" s="84"/>
      <c r="C2" s="84"/>
      <c r="D2" s="84"/>
      <c r="E2" s="84"/>
      <c r="F2" s="84"/>
      <c r="G2" s="84"/>
      <c r="H2" s="84"/>
    </row>
    <row r="3" spans="1:8" ht="34.950000000000003" customHeight="1" x14ac:dyDescent="0.3">
      <c r="A3" s="1" t="s">
        <v>141</v>
      </c>
      <c r="B3" s="2" t="s">
        <v>138</v>
      </c>
      <c r="C3" s="2" t="s">
        <v>142</v>
      </c>
      <c r="D3" s="2" t="s">
        <v>103</v>
      </c>
      <c r="E3" s="2" t="s">
        <v>143</v>
      </c>
      <c r="F3" s="2" t="s">
        <v>137</v>
      </c>
      <c r="G3" s="2" t="s">
        <v>144</v>
      </c>
      <c r="H3" s="3" t="s">
        <v>145</v>
      </c>
    </row>
    <row r="4" spans="1:8" ht="22.05" customHeight="1" x14ac:dyDescent="0.3">
      <c r="A4" s="4">
        <v>1</v>
      </c>
      <c r="B4" s="5" t="s">
        <v>25</v>
      </c>
      <c r="C4" s="6" t="s">
        <v>281</v>
      </c>
      <c r="D4" s="7" t="s">
        <v>40</v>
      </c>
      <c r="E4" s="8"/>
      <c r="F4" s="9"/>
      <c r="G4" s="10"/>
      <c r="H4" s="11"/>
    </row>
    <row r="5" spans="1:8" ht="22.05" customHeight="1" x14ac:dyDescent="0.3">
      <c r="A5" s="12">
        <v>2</v>
      </c>
      <c r="B5" s="5" t="s">
        <v>25</v>
      </c>
      <c r="C5" s="13" t="s">
        <v>282</v>
      </c>
      <c r="D5" s="7" t="s">
        <v>40</v>
      </c>
      <c r="E5" s="8"/>
      <c r="F5" s="9"/>
      <c r="G5" s="10"/>
      <c r="H5" s="11"/>
    </row>
    <row r="6" spans="1:8" ht="22.05" customHeight="1" x14ac:dyDescent="0.3">
      <c r="A6" s="4">
        <v>3</v>
      </c>
      <c r="B6" s="5" t="s">
        <v>25</v>
      </c>
      <c r="C6" s="6" t="s">
        <v>283</v>
      </c>
      <c r="D6" s="7" t="s">
        <v>40</v>
      </c>
      <c r="E6" s="8"/>
      <c r="F6" s="9"/>
      <c r="G6" s="10"/>
      <c r="H6" s="11"/>
    </row>
    <row r="7" spans="1:8" ht="22.05" customHeight="1" x14ac:dyDescent="0.3">
      <c r="A7" s="12">
        <v>4</v>
      </c>
      <c r="B7" s="5" t="s">
        <v>25</v>
      </c>
      <c r="C7" s="13" t="s">
        <v>284</v>
      </c>
      <c r="D7" s="7" t="s">
        <v>40</v>
      </c>
      <c r="E7" s="8"/>
      <c r="F7" s="9"/>
      <c r="G7" s="10"/>
      <c r="H7" s="11"/>
    </row>
    <row r="8" spans="1:8" ht="22.05" customHeight="1" x14ac:dyDescent="0.3">
      <c r="A8" s="4">
        <v>5</v>
      </c>
      <c r="B8" s="14" t="s">
        <v>27</v>
      </c>
      <c r="C8" s="6" t="s">
        <v>285</v>
      </c>
      <c r="D8" s="7" t="s">
        <v>40</v>
      </c>
      <c r="E8" s="8"/>
      <c r="F8" s="9"/>
      <c r="G8" s="10"/>
      <c r="H8" s="11"/>
    </row>
    <row r="9" spans="1:8" ht="22.05" customHeight="1" x14ac:dyDescent="0.3">
      <c r="A9" s="12">
        <v>6</v>
      </c>
      <c r="B9" s="14" t="s">
        <v>27</v>
      </c>
      <c r="C9" s="13" t="s">
        <v>286</v>
      </c>
      <c r="D9" s="7" t="s">
        <v>40</v>
      </c>
      <c r="E9" s="8"/>
      <c r="F9" s="9"/>
      <c r="G9" s="10"/>
      <c r="H9" s="11"/>
    </row>
    <row r="10" spans="1:8" ht="22.05" customHeight="1" x14ac:dyDescent="0.3">
      <c r="A10" s="4">
        <v>7</v>
      </c>
      <c r="B10" s="14" t="s">
        <v>27</v>
      </c>
      <c r="C10" s="6" t="s">
        <v>287</v>
      </c>
      <c r="D10" s="7" t="s">
        <v>40</v>
      </c>
      <c r="E10" s="8"/>
      <c r="F10" s="9"/>
      <c r="G10" s="10"/>
      <c r="H10" s="11"/>
    </row>
    <row r="11" spans="1:8" ht="22.05" customHeight="1" x14ac:dyDescent="0.3">
      <c r="A11" s="12">
        <v>8</v>
      </c>
      <c r="B11" s="14" t="s">
        <v>27</v>
      </c>
      <c r="C11" s="13" t="s">
        <v>288</v>
      </c>
      <c r="D11" s="7" t="s">
        <v>40</v>
      </c>
      <c r="E11" s="8"/>
      <c r="F11" s="9"/>
      <c r="G11" s="10"/>
      <c r="H11" s="11"/>
    </row>
    <row r="12" spans="1:8" ht="22.05" customHeight="1" x14ac:dyDescent="0.3">
      <c r="A12" s="4">
        <v>9</v>
      </c>
      <c r="B12" s="14" t="s">
        <v>27</v>
      </c>
      <c r="C12" s="6" t="s">
        <v>289</v>
      </c>
      <c r="D12" s="7" t="s">
        <v>40</v>
      </c>
      <c r="E12" s="8"/>
      <c r="F12" s="9"/>
      <c r="G12" s="10"/>
      <c r="H12" s="11"/>
    </row>
    <row r="13" spans="1:8" ht="22.05" customHeight="1" x14ac:dyDescent="0.3">
      <c r="A13" s="12">
        <v>10</v>
      </c>
      <c r="B13" s="14" t="s">
        <v>27</v>
      </c>
      <c r="C13" s="13" t="s">
        <v>290</v>
      </c>
      <c r="D13" s="7" t="s">
        <v>40</v>
      </c>
      <c r="E13" s="8"/>
      <c r="F13" s="9"/>
      <c r="G13" s="10"/>
      <c r="H13" s="11"/>
    </row>
    <row r="14" spans="1:8" ht="22.05" customHeight="1" x14ac:dyDescent="0.3">
      <c r="A14" s="4">
        <v>11</v>
      </c>
      <c r="B14" s="14" t="s">
        <v>27</v>
      </c>
      <c r="C14" s="6" t="s">
        <v>291</v>
      </c>
      <c r="D14" s="7" t="s">
        <v>40</v>
      </c>
      <c r="E14" s="8"/>
      <c r="F14" s="9"/>
      <c r="G14" s="10"/>
      <c r="H14" s="11"/>
    </row>
    <row r="15" spans="1:8" ht="22.05" customHeight="1" x14ac:dyDescent="0.3">
      <c r="A15" s="12">
        <v>12</v>
      </c>
      <c r="B15" s="14" t="s">
        <v>27</v>
      </c>
      <c r="C15" s="13" t="s">
        <v>292</v>
      </c>
      <c r="D15" s="7" t="s">
        <v>40</v>
      </c>
      <c r="E15" s="8"/>
      <c r="F15" s="9"/>
      <c r="G15" s="10"/>
      <c r="H15" s="11"/>
    </row>
    <row r="16" spans="1:8" ht="22.05" customHeight="1" x14ac:dyDescent="0.3">
      <c r="A16" s="4">
        <v>13</v>
      </c>
      <c r="B16" s="14" t="s">
        <v>27</v>
      </c>
      <c r="C16" s="6" t="s">
        <v>293</v>
      </c>
      <c r="D16" s="7" t="s">
        <v>40</v>
      </c>
      <c r="E16" s="8"/>
      <c r="F16" s="9"/>
      <c r="G16" s="10"/>
      <c r="H16" s="11"/>
    </row>
    <row r="17" spans="1:8" ht="22.05" customHeight="1" x14ac:dyDescent="0.3">
      <c r="A17" s="12">
        <v>14</v>
      </c>
      <c r="B17" s="14" t="s">
        <v>27</v>
      </c>
      <c r="C17" s="13" t="s">
        <v>294</v>
      </c>
      <c r="D17" s="7" t="s">
        <v>40</v>
      </c>
      <c r="E17" s="8"/>
      <c r="F17" s="9"/>
      <c r="G17" s="10"/>
      <c r="H17" s="11"/>
    </row>
    <row r="18" spans="1:8" ht="22.05" customHeight="1" x14ac:dyDescent="0.3">
      <c r="A18" s="4">
        <v>15</v>
      </c>
      <c r="B18" s="14" t="s">
        <v>27</v>
      </c>
      <c r="C18" s="6" t="s">
        <v>295</v>
      </c>
      <c r="D18" s="7" t="s">
        <v>40</v>
      </c>
      <c r="E18" s="8"/>
      <c r="F18" s="9"/>
      <c r="G18" s="10"/>
      <c r="H18" s="11"/>
    </row>
    <row r="19" spans="1:8" ht="22.05" customHeight="1" x14ac:dyDescent="0.3">
      <c r="A19" s="12">
        <v>16</v>
      </c>
      <c r="B19" s="15" t="s">
        <v>29</v>
      </c>
      <c r="C19" s="13" t="s">
        <v>296</v>
      </c>
      <c r="D19" s="7" t="s">
        <v>40</v>
      </c>
      <c r="E19" s="8"/>
      <c r="F19" s="9"/>
      <c r="G19" s="10"/>
      <c r="H19" s="11"/>
    </row>
    <row r="20" spans="1:8" ht="22.05" customHeight="1" x14ac:dyDescent="0.3">
      <c r="A20" s="4">
        <v>17</v>
      </c>
      <c r="B20" s="15" t="s">
        <v>29</v>
      </c>
      <c r="C20" s="6" t="s">
        <v>297</v>
      </c>
      <c r="D20" s="7" t="s">
        <v>40</v>
      </c>
      <c r="E20" s="8"/>
      <c r="F20" s="9"/>
      <c r="G20" s="10"/>
      <c r="H20" s="11"/>
    </row>
    <row r="21" spans="1:8" ht="22.05" customHeight="1" x14ac:dyDescent="0.3">
      <c r="A21" s="12">
        <v>18</v>
      </c>
      <c r="B21" s="15" t="s">
        <v>29</v>
      </c>
      <c r="C21" s="13" t="s">
        <v>298</v>
      </c>
      <c r="D21" s="7" t="s">
        <v>40</v>
      </c>
      <c r="E21" s="8"/>
      <c r="F21" s="9"/>
      <c r="G21" s="10"/>
      <c r="H21" s="11"/>
    </row>
    <row r="22" spans="1:8" ht="22.05" customHeight="1" x14ac:dyDescent="0.3">
      <c r="A22" s="4">
        <v>19</v>
      </c>
      <c r="B22" s="15" t="s">
        <v>29</v>
      </c>
      <c r="C22" s="6" t="s">
        <v>299</v>
      </c>
      <c r="D22" s="7" t="s">
        <v>40</v>
      </c>
      <c r="E22" s="8"/>
      <c r="F22" s="9"/>
      <c r="G22" s="10"/>
      <c r="H22" s="11"/>
    </row>
    <row r="23" spans="1:8" ht="22.05" customHeight="1" x14ac:dyDescent="0.3">
      <c r="A23" s="12">
        <v>20</v>
      </c>
      <c r="B23" s="15" t="s">
        <v>29</v>
      </c>
      <c r="C23" s="13" t="s">
        <v>300</v>
      </c>
      <c r="D23" s="7" t="s">
        <v>40</v>
      </c>
      <c r="E23" s="8"/>
      <c r="F23" s="9"/>
      <c r="G23" s="10"/>
      <c r="H23" s="11"/>
    </row>
    <row r="24" spans="1:8" ht="22.05" customHeight="1" x14ac:dyDescent="0.3">
      <c r="A24" s="4">
        <v>21</v>
      </c>
      <c r="B24" s="15" t="s">
        <v>29</v>
      </c>
      <c r="C24" s="6" t="s">
        <v>301</v>
      </c>
      <c r="D24" s="7" t="s">
        <v>40</v>
      </c>
      <c r="E24" s="8"/>
      <c r="F24" s="9"/>
      <c r="G24" s="10"/>
      <c r="H24" s="11"/>
    </row>
    <row r="25" spans="1:8" ht="22.05" customHeight="1" x14ac:dyDescent="0.3">
      <c r="A25" s="12">
        <v>22</v>
      </c>
      <c r="B25" s="15" t="s">
        <v>29</v>
      </c>
      <c r="C25" s="13" t="s">
        <v>302</v>
      </c>
      <c r="D25" s="7" t="s">
        <v>40</v>
      </c>
      <c r="E25" s="8"/>
      <c r="F25" s="9"/>
      <c r="G25" s="10"/>
      <c r="H25" s="11"/>
    </row>
    <row r="26" spans="1:8" ht="22.05" customHeight="1" x14ac:dyDescent="0.3">
      <c r="A26" s="4">
        <v>23</v>
      </c>
      <c r="B26" s="15" t="s">
        <v>29</v>
      </c>
      <c r="C26" s="6" t="s">
        <v>303</v>
      </c>
      <c r="D26" s="7" t="s">
        <v>40</v>
      </c>
      <c r="E26" s="8"/>
      <c r="F26" s="9"/>
      <c r="G26" s="10"/>
      <c r="H26" s="11"/>
    </row>
    <row r="27" spans="1:8" ht="22.05" customHeight="1" x14ac:dyDescent="0.3">
      <c r="A27" s="12">
        <v>24</v>
      </c>
      <c r="B27" s="15" t="s">
        <v>29</v>
      </c>
      <c r="C27" s="13" t="s">
        <v>304</v>
      </c>
      <c r="D27" s="7" t="s">
        <v>40</v>
      </c>
      <c r="E27" s="8"/>
      <c r="F27" s="9"/>
      <c r="G27" s="10"/>
      <c r="H27" s="11"/>
    </row>
    <row r="28" spans="1:8" ht="22.05" customHeight="1" x14ac:dyDescent="0.3">
      <c r="A28" s="16">
        <v>25</v>
      </c>
      <c r="B28" s="17" t="s">
        <v>31</v>
      </c>
      <c r="C28" s="18" t="s">
        <v>305</v>
      </c>
      <c r="D28" s="19" t="s">
        <v>40</v>
      </c>
      <c r="E28" s="20"/>
      <c r="F28" s="21"/>
      <c r="G28" s="22"/>
      <c r="H28" s="23"/>
    </row>
    <row r="30" spans="1:8" x14ac:dyDescent="0.3">
      <c r="A30" s="102" t="s">
        <v>55</v>
      </c>
      <c r="B30" s="84"/>
      <c r="C30" s="84"/>
      <c r="D30" s="84"/>
      <c r="E30" s="84"/>
      <c r="F30" s="84"/>
      <c r="G30" s="84"/>
      <c r="H30" s="84"/>
    </row>
  </sheetData>
  <mergeCells count="3">
    <mergeCell ref="A2:H2"/>
    <mergeCell ref="A30:H30"/>
    <mergeCell ref="A1:H1"/>
  </mergeCells>
  <dataValidations count="1">
    <dataValidation type="list" allowBlank="1" sqref="D4:D28" xr:uid="{00000000-0002-0000-0700-000000000000}">
      <formula1>"Resolved,In Progress,At Risk,Gap Identified,Not Applicable,Under Review"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"/>
  <sheetViews>
    <sheetView workbookViewId="0"/>
  </sheetViews>
  <sheetFormatPr defaultRowHeight="14.4" x14ac:dyDescent="0.3"/>
  <cols>
    <col min="1" max="1" width="5" customWidth="1"/>
    <col min="2" max="2" width="12" customWidth="1"/>
    <col min="3" max="3" width="65" customWidth="1"/>
    <col min="4" max="4" width="18" customWidth="1"/>
    <col min="5" max="5" width="20" customWidth="1"/>
    <col min="6" max="6" width="18" customWidth="1"/>
    <col min="7" max="7" width="16" customWidth="1"/>
    <col min="8" max="8" width="35" customWidth="1"/>
  </cols>
  <sheetData>
    <row r="1" spans="1:8" ht="40.049999999999997" customHeight="1" x14ac:dyDescent="0.3">
      <c r="A1" s="115" t="s">
        <v>306</v>
      </c>
      <c r="B1" s="84"/>
      <c r="C1" s="84"/>
      <c r="D1" s="84"/>
      <c r="E1" s="84"/>
      <c r="F1" s="84"/>
      <c r="G1" s="84"/>
      <c r="H1" s="84"/>
    </row>
    <row r="2" spans="1:8" ht="49.95" customHeight="1" x14ac:dyDescent="0.3">
      <c r="A2" s="114" t="s">
        <v>307</v>
      </c>
      <c r="B2" s="84"/>
      <c r="C2" s="84"/>
      <c r="D2" s="84"/>
      <c r="E2" s="84"/>
      <c r="F2" s="84"/>
      <c r="G2" s="84"/>
      <c r="H2" s="84"/>
    </row>
    <row r="3" spans="1:8" ht="34.950000000000003" customHeight="1" x14ac:dyDescent="0.3">
      <c r="A3" s="1" t="s">
        <v>141</v>
      </c>
      <c r="B3" s="2" t="s">
        <v>138</v>
      </c>
      <c r="C3" s="2" t="s">
        <v>142</v>
      </c>
      <c r="D3" s="2" t="s">
        <v>103</v>
      </c>
      <c r="E3" s="2" t="s">
        <v>143</v>
      </c>
      <c r="F3" s="2" t="s">
        <v>137</v>
      </c>
      <c r="G3" s="2" t="s">
        <v>144</v>
      </c>
      <c r="H3" s="3" t="s">
        <v>145</v>
      </c>
    </row>
    <row r="4" spans="1:8" ht="22.05" customHeight="1" x14ac:dyDescent="0.3">
      <c r="A4" s="4">
        <v>1</v>
      </c>
      <c r="B4" s="5" t="s">
        <v>25</v>
      </c>
      <c r="C4" s="6" t="s">
        <v>308</v>
      </c>
      <c r="D4" s="7" t="s">
        <v>40</v>
      </c>
      <c r="E4" s="8"/>
      <c r="F4" s="9"/>
      <c r="G4" s="10"/>
      <c r="H4" s="11"/>
    </row>
    <row r="5" spans="1:8" ht="22.05" customHeight="1" x14ac:dyDescent="0.3">
      <c r="A5" s="12">
        <v>2</v>
      </c>
      <c r="B5" s="5" t="s">
        <v>25</v>
      </c>
      <c r="C5" s="13" t="s">
        <v>309</v>
      </c>
      <c r="D5" s="7" t="s">
        <v>40</v>
      </c>
      <c r="E5" s="8"/>
      <c r="F5" s="9"/>
      <c r="G5" s="10"/>
      <c r="H5" s="11"/>
    </row>
    <row r="6" spans="1:8" ht="22.05" customHeight="1" x14ac:dyDescent="0.3">
      <c r="A6" s="4">
        <v>3</v>
      </c>
      <c r="B6" s="5" t="s">
        <v>25</v>
      </c>
      <c r="C6" s="6" t="s">
        <v>310</v>
      </c>
      <c r="D6" s="7" t="s">
        <v>40</v>
      </c>
      <c r="E6" s="8"/>
      <c r="F6" s="9"/>
      <c r="G6" s="10"/>
      <c r="H6" s="11"/>
    </row>
    <row r="7" spans="1:8" ht="22.05" customHeight="1" x14ac:dyDescent="0.3">
      <c r="A7" s="12">
        <v>4</v>
      </c>
      <c r="B7" s="5" t="s">
        <v>25</v>
      </c>
      <c r="C7" s="13" t="s">
        <v>311</v>
      </c>
      <c r="D7" s="7" t="s">
        <v>40</v>
      </c>
      <c r="E7" s="8"/>
      <c r="F7" s="9"/>
      <c r="G7" s="10"/>
      <c r="H7" s="11"/>
    </row>
    <row r="8" spans="1:8" ht="22.05" customHeight="1" x14ac:dyDescent="0.3">
      <c r="A8" s="4">
        <v>5</v>
      </c>
      <c r="B8" s="14" t="s">
        <v>27</v>
      </c>
      <c r="C8" s="6" t="s">
        <v>312</v>
      </c>
      <c r="D8" s="7" t="s">
        <v>40</v>
      </c>
      <c r="E8" s="8"/>
      <c r="F8" s="9"/>
      <c r="G8" s="10"/>
      <c r="H8" s="11"/>
    </row>
    <row r="9" spans="1:8" ht="22.05" customHeight="1" x14ac:dyDescent="0.3">
      <c r="A9" s="12">
        <v>6</v>
      </c>
      <c r="B9" s="14" t="s">
        <v>27</v>
      </c>
      <c r="C9" s="13" t="s">
        <v>313</v>
      </c>
      <c r="D9" s="7" t="s">
        <v>40</v>
      </c>
      <c r="E9" s="8"/>
      <c r="F9" s="9"/>
      <c r="G9" s="10"/>
      <c r="H9" s="11"/>
    </row>
    <row r="10" spans="1:8" ht="22.05" customHeight="1" x14ac:dyDescent="0.3">
      <c r="A10" s="4">
        <v>7</v>
      </c>
      <c r="B10" s="14" t="s">
        <v>27</v>
      </c>
      <c r="C10" s="6" t="s">
        <v>314</v>
      </c>
      <c r="D10" s="7" t="s">
        <v>40</v>
      </c>
      <c r="E10" s="8"/>
      <c r="F10" s="9"/>
      <c r="G10" s="10"/>
      <c r="H10" s="11"/>
    </row>
    <row r="11" spans="1:8" ht="22.05" customHeight="1" x14ac:dyDescent="0.3">
      <c r="A11" s="12">
        <v>8</v>
      </c>
      <c r="B11" s="14" t="s">
        <v>27</v>
      </c>
      <c r="C11" s="13" t="s">
        <v>315</v>
      </c>
      <c r="D11" s="7" t="s">
        <v>40</v>
      </c>
      <c r="E11" s="8"/>
      <c r="F11" s="9"/>
      <c r="G11" s="10"/>
      <c r="H11" s="11"/>
    </row>
    <row r="12" spans="1:8" ht="22.05" customHeight="1" x14ac:dyDescent="0.3">
      <c r="A12" s="4">
        <v>9</v>
      </c>
      <c r="B12" s="14" t="s">
        <v>27</v>
      </c>
      <c r="C12" s="6" t="s">
        <v>316</v>
      </c>
      <c r="D12" s="7" t="s">
        <v>40</v>
      </c>
      <c r="E12" s="8"/>
      <c r="F12" s="9"/>
      <c r="G12" s="10"/>
      <c r="H12" s="11"/>
    </row>
    <row r="13" spans="1:8" ht="22.05" customHeight="1" x14ac:dyDescent="0.3">
      <c r="A13" s="12">
        <v>10</v>
      </c>
      <c r="B13" s="14" t="s">
        <v>27</v>
      </c>
      <c r="C13" s="13" t="s">
        <v>317</v>
      </c>
      <c r="D13" s="7" t="s">
        <v>40</v>
      </c>
      <c r="E13" s="8"/>
      <c r="F13" s="9"/>
      <c r="G13" s="10"/>
      <c r="H13" s="11"/>
    </row>
    <row r="14" spans="1:8" ht="22.05" customHeight="1" x14ac:dyDescent="0.3">
      <c r="A14" s="4">
        <v>11</v>
      </c>
      <c r="B14" s="14" t="s">
        <v>27</v>
      </c>
      <c r="C14" s="6" t="s">
        <v>318</v>
      </c>
      <c r="D14" s="7" t="s">
        <v>40</v>
      </c>
      <c r="E14" s="8"/>
      <c r="F14" s="9"/>
      <c r="G14" s="10"/>
      <c r="H14" s="11"/>
    </row>
    <row r="15" spans="1:8" ht="22.05" customHeight="1" x14ac:dyDescent="0.3">
      <c r="A15" s="12">
        <v>12</v>
      </c>
      <c r="B15" s="14" t="s">
        <v>27</v>
      </c>
      <c r="C15" s="13" t="s">
        <v>319</v>
      </c>
      <c r="D15" s="7" t="s">
        <v>40</v>
      </c>
      <c r="E15" s="8"/>
      <c r="F15" s="9"/>
      <c r="G15" s="10"/>
      <c r="H15" s="11"/>
    </row>
    <row r="16" spans="1:8" ht="22.05" customHeight="1" x14ac:dyDescent="0.3">
      <c r="A16" s="4">
        <v>13</v>
      </c>
      <c r="B16" s="14" t="s">
        <v>27</v>
      </c>
      <c r="C16" s="6" t="s">
        <v>320</v>
      </c>
      <c r="D16" s="7" t="s">
        <v>40</v>
      </c>
      <c r="E16" s="8"/>
      <c r="F16" s="9"/>
      <c r="G16" s="10"/>
      <c r="H16" s="11"/>
    </row>
    <row r="17" spans="1:8" ht="22.05" customHeight="1" x14ac:dyDescent="0.3">
      <c r="A17" s="12">
        <v>14</v>
      </c>
      <c r="B17" s="14" t="s">
        <v>27</v>
      </c>
      <c r="C17" s="13" t="s">
        <v>321</v>
      </c>
      <c r="D17" s="7" t="s">
        <v>40</v>
      </c>
      <c r="E17" s="8"/>
      <c r="F17" s="9"/>
      <c r="G17" s="10"/>
      <c r="H17" s="11"/>
    </row>
    <row r="18" spans="1:8" ht="22.05" customHeight="1" x14ac:dyDescent="0.3">
      <c r="A18" s="4">
        <v>15</v>
      </c>
      <c r="B18" s="14" t="s">
        <v>27</v>
      </c>
      <c r="C18" s="6" t="s">
        <v>322</v>
      </c>
      <c r="D18" s="7" t="s">
        <v>40</v>
      </c>
      <c r="E18" s="8"/>
      <c r="F18" s="9"/>
      <c r="G18" s="10"/>
      <c r="H18" s="11"/>
    </row>
    <row r="19" spans="1:8" ht="22.05" customHeight="1" x14ac:dyDescent="0.3">
      <c r="A19" s="12">
        <v>16</v>
      </c>
      <c r="B19" s="15" t="s">
        <v>29</v>
      </c>
      <c r="C19" s="13" t="s">
        <v>323</v>
      </c>
      <c r="D19" s="7" t="s">
        <v>40</v>
      </c>
      <c r="E19" s="8"/>
      <c r="F19" s="9"/>
      <c r="G19" s="10"/>
      <c r="H19" s="11"/>
    </row>
    <row r="20" spans="1:8" ht="22.05" customHeight="1" x14ac:dyDescent="0.3">
      <c r="A20" s="4">
        <v>17</v>
      </c>
      <c r="B20" s="15" t="s">
        <v>29</v>
      </c>
      <c r="C20" s="6" t="s">
        <v>324</v>
      </c>
      <c r="D20" s="7" t="s">
        <v>40</v>
      </c>
      <c r="E20" s="8"/>
      <c r="F20" s="9"/>
      <c r="G20" s="10"/>
      <c r="H20" s="11"/>
    </row>
    <row r="21" spans="1:8" ht="22.05" customHeight="1" x14ac:dyDescent="0.3">
      <c r="A21" s="12">
        <v>18</v>
      </c>
      <c r="B21" s="15" t="s">
        <v>29</v>
      </c>
      <c r="C21" s="13" t="s">
        <v>325</v>
      </c>
      <c r="D21" s="7" t="s">
        <v>40</v>
      </c>
      <c r="E21" s="8"/>
      <c r="F21" s="9"/>
      <c r="G21" s="10"/>
      <c r="H21" s="11"/>
    </row>
    <row r="22" spans="1:8" ht="22.05" customHeight="1" x14ac:dyDescent="0.3">
      <c r="A22" s="4">
        <v>19</v>
      </c>
      <c r="B22" s="15" t="s">
        <v>29</v>
      </c>
      <c r="C22" s="6" t="s">
        <v>326</v>
      </c>
      <c r="D22" s="7" t="s">
        <v>40</v>
      </c>
      <c r="E22" s="8"/>
      <c r="F22" s="9"/>
      <c r="G22" s="10"/>
      <c r="H22" s="11"/>
    </row>
    <row r="23" spans="1:8" ht="22.05" customHeight="1" x14ac:dyDescent="0.3">
      <c r="A23" s="12">
        <v>20</v>
      </c>
      <c r="B23" s="15" t="s">
        <v>29</v>
      </c>
      <c r="C23" s="13" t="s">
        <v>327</v>
      </c>
      <c r="D23" s="7" t="s">
        <v>40</v>
      </c>
      <c r="E23" s="8"/>
      <c r="F23" s="9"/>
      <c r="G23" s="10"/>
      <c r="H23" s="11"/>
    </row>
    <row r="24" spans="1:8" ht="22.05" customHeight="1" x14ac:dyDescent="0.3">
      <c r="A24" s="4">
        <v>21</v>
      </c>
      <c r="B24" s="15" t="s">
        <v>29</v>
      </c>
      <c r="C24" s="6" t="s">
        <v>328</v>
      </c>
      <c r="D24" s="7" t="s">
        <v>40</v>
      </c>
      <c r="E24" s="8"/>
      <c r="F24" s="9"/>
      <c r="G24" s="10"/>
      <c r="H24" s="11"/>
    </row>
    <row r="25" spans="1:8" ht="22.05" customHeight="1" x14ac:dyDescent="0.3">
      <c r="A25" s="12">
        <v>22</v>
      </c>
      <c r="B25" s="15" t="s">
        <v>29</v>
      </c>
      <c r="C25" s="13" t="s">
        <v>329</v>
      </c>
      <c r="D25" s="7" t="s">
        <v>40</v>
      </c>
      <c r="E25" s="8"/>
      <c r="F25" s="9"/>
      <c r="G25" s="10"/>
      <c r="H25" s="11"/>
    </row>
    <row r="26" spans="1:8" ht="22.05" customHeight="1" x14ac:dyDescent="0.3">
      <c r="A26" s="4">
        <v>23</v>
      </c>
      <c r="B26" s="15" t="s">
        <v>29</v>
      </c>
      <c r="C26" s="6" t="s">
        <v>330</v>
      </c>
      <c r="D26" s="7" t="s">
        <v>40</v>
      </c>
      <c r="E26" s="8"/>
      <c r="F26" s="9"/>
      <c r="G26" s="10"/>
      <c r="H26" s="11"/>
    </row>
    <row r="27" spans="1:8" ht="22.05" customHeight="1" x14ac:dyDescent="0.3">
      <c r="A27" s="12">
        <v>24</v>
      </c>
      <c r="B27" s="15" t="s">
        <v>29</v>
      </c>
      <c r="C27" s="13" t="s">
        <v>331</v>
      </c>
      <c r="D27" s="7" t="s">
        <v>40</v>
      </c>
      <c r="E27" s="8"/>
      <c r="F27" s="9"/>
      <c r="G27" s="10"/>
      <c r="H27" s="11"/>
    </row>
    <row r="28" spans="1:8" ht="22.05" customHeight="1" x14ac:dyDescent="0.3">
      <c r="A28" s="16">
        <v>25</v>
      </c>
      <c r="B28" s="17" t="s">
        <v>31</v>
      </c>
      <c r="C28" s="18" t="s">
        <v>332</v>
      </c>
      <c r="D28" s="19" t="s">
        <v>40</v>
      </c>
      <c r="E28" s="20"/>
      <c r="F28" s="21"/>
      <c r="G28" s="22"/>
      <c r="H28" s="23"/>
    </row>
    <row r="30" spans="1:8" x14ac:dyDescent="0.3">
      <c r="A30" s="102" t="s">
        <v>55</v>
      </c>
      <c r="B30" s="84"/>
      <c r="C30" s="84"/>
      <c r="D30" s="84"/>
      <c r="E30" s="84"/>
      <c r="F30" s="84"/>
      <c r="G30" s="84"/>
      <c r="H30" s="84"/>
    </row>
  </sheetData>
  <mergeCells count="3">
    <mergeCell ref="A2:H2"/>
    <mergeCell ref="A30:H30"/>
    <mergeCell ref="A1:H1"/>
  </mergeCells>
  <dataValidations count="1">
    <dataValidation type="list" allowBlank="1" sqref="D4:D28" xr:uid="{00000000-0002-0000-0800-000000000000}">
      <formula1>"Resolved,In Progress,At Risk,Gap Identified,Not Applicable,Under Review"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Start Here</vt:lpstr>
      <vt:lpstr>Master Dashboard</vt:lpstr>
      <vt:lpstr>1-System Performance</vt:lpstr>
      <vt:lpstr>2-ERP Integration</vt:lpstr>
      <vt:lpstr>3-Cash Application</vt:lpstr>
      <vt:lpstr>4-Collections &amp; Dunning</vt:lpstr>
      <vt:lpstr>5-Dispute &amp; Deduction</vt:lpstr>
      <vt:lpstr>6-Reporting &amp; Analytics</vt:lpstr>
      <vt:lpstr>7-User Adoption</vt:lpstr>
      <vt:lpstr>8-Vendor Accountability</vt:lpstr>
      <vt:lpstr>9-AI &amp; Automation</vt:lpstr>
      <vt:lpstr>10-Strategic Optimization</vt:lpstr>
      <vt:lpstr>Gap Financial Summary</vt:lpstr>
      <vt:lpstr>Gap Financial Summary1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Vonn Daniels</cp:lastModifiedBy>
  <dcterms:created xsi:type="dcterms:W3CDTF">2026-06-08T16:09:16Z</dcterms:created>
  <dcterms:modified xsi:type="dcterms:W3CDTF">2026-06-08T16:19:26Z</dcterms:modified>
</cp:coreProperties>
</file>